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จัดซื้อจัดจ้าง\ปีงบ 2565\งานสิ้นเดือน\"/>
    </mc:Choice>
  </mc:AlternateContent>
  <bookViews>
    <workbookView xWindow="0" yWindow="0" windowWidth="20490" windowHeight="7050" firstSheet="8" activeTab="8"/>
  </bookViews>
  <sheets>
    <sheet name="สรุป" sheetId="15" state="hidden" r:id="rId1"/>
    <sheet name="Sme_ต.ค.64" sheetId="22" state="hidden" r:id="rId2"/>
    <sheet name="Sme_พ.ย.64" sheetId="21" state="hidden" r:id="rId3"/>
    <sheet name="รวมทุกเดือน" sheetId="14" state="hidden" r:id="rId4"/>
    <sheet name="สขร_ต.ค.64 " sheetId="23" state="hidden" r:id="rId5"/>
    <sheet name="สขร_พ.ย.64" sheetId="24" state="hidden" r:id="rId6"/>
    <sheet name="Sme_ม.ค. 65" sheetId="27" state="hidden" r:id="rId7"/>
    <sheet name="Sme_ธ.ค. 64" sheetId="26" state="hidden" r:id="rId8"/>
    <sheet name="สขร_ม.ค. 65" sheetId="28" r:id="rId9"/>
    <sheet name="สขร_ธ.ค. 64" sheetId="25" state="hidden" r:id="rId10"/>
    <sheet name="ตัวอย่างการกรอก สขร. 75%" sheetId="18" state="hidden" r:id="rId11"/>
    <sheet name="สรุป (แบบฟอร์ม)" sheetId="19" state="hidden" r:id="rId12"/>
    <sheet name="รวมทุกเดือน  (แบบฟอร์ม)" sheetId="20" state="hidden" r:id="rId13"/>
    <sheet name="เรื่องร้องเรียนจัดซื้อ (ฝสอ.)" sheetId="5" state="hidden" r:id="rId14"/>
  </sheets>
  <definedNames>
    <definedName name="_xlnm.Print_Area" localSheetId="3">รวมทุกเดือน!$A$1:$Q$42</definedName>
    <definedName name="_xlnm.Print_Area" localSheetId="12">'รวมทุกเดือน  (แบบฟอร์ม)'!$A$1:$Q$25</definedName>
    <definedName name="_xlnm.Print_Area" localSheetId="0">สรุป!$A$1:$AF$43</definedName>
    <definedName name="_xlnm.Print_Area" localSheetId="11">'สรุป (แบบฟอร์ม)'!$A$1:$AF$41</definedName>
    <definedName name="_xlnm.Print_Titles" localSheetId="3">รวมทุกเดือน!$1:$7</definedName>
    <definedName name="_xlnm.Print_Titles" localSheetId="0">สรุป!$1:$7</definedName>
    <definedName name="_xlnm.Print_Titles" localSheetId="11">'สรุป (แบบฟอร์ม)'!$7:$7</definedName>
  </definedNames>
  <calcPr calcId="162913"/>
</workbook>
</file>

<file path=xl/calcChain.xml><?xml version="1.0" encoding="utf-8"?>
<calcChain xmlns="http://schemas.openxmlformats.org/spreadsheetml/2006/main">
  <c r="AF35" i="15" l="1"/>
  <c r="AE35" i="15"/>
  <c r="AD35" i="15"/>
  <c r="M35" i="15"/>
  <c r="L35" i="15"/>
  <c r="E35" i="15"/>
  <c r="D35" i="15"/>
  <c r="C35" i="15"/>
  <c r="B28" i="14" l="1"/>
  <c r="B10" i="14" l="1"/>
  <c r="AE10" i="15" l="1"/>
  <c r="AF10" i="15" s="1"/>
  <c r="AD12" i="15"/>
  <c r="AE12" i="15"/>
  <c r="D37" i="15"/>
  <c r="D38" i="15" s="1"/>
  <c r="AD34" i="15"/>
  <c r="AF34" i="15" s="1"/>
  <c r="AE34" i="15"/>
  <c r="C29" i="14"/>
  <c r="D29" i="14"/>
  <c r="E29" i="14"/>
  <c r="F29" i="14"/>
  <c r="G29" i="14"/>
  <c r="H29" i="14"/>
  <c r="I29" i="14"/>
  <c r="J29" i="14"/>
  <c r="K29" i="14"/>
  <c r="L29" i="14"/>
  <c r="M29" i="14"/>
  <c r="N29" i="14"/>
  <c r="C30" i="14"/>
  <c r="D30" i="14"/>
  <c r="F30" i="14"/>
  <c r="G30" i="14"/>
  <c r="H30" i="14"/>
  <c r="J30" i="14"/>
  <c r="L30" i="14"/>
  <c r="M30" i="14"/>
  <c r="N30" i="14"/>
  <c r="B29" i="14"/>
  <c r="K8" i="27"/>
  <c r="K30" i="14" s="1"/>
  <c r="L8" i="27"/>
  <c r="L7" i="27"/>
  <c r="K7" i="27"/>
  <c r="E8" i="27"/>
  <c r="E30" i="14" s="1"/>
  <c r="H8" i="27"/>
  <c r="F7" i="27"/>
  <c r="H7" i="27" s="1"/>
  <c r="C8" i="27"/>
  <c r="D8" i="27" s="1"/>
  <c r="I8" i="27" s="1"/>
  <c r="I30" i="14" s="1"/>
  <c r="C7" i="27"/>
  <c r="D7" i="27" s="1"/>
  <c r="G7" i="27" s="1"/>
  <c r="I7" i="27" s="1"/>
  <c r="B8" i="27"/>
  <c r="B30" i="14" s="1"/>
  <c r="B7" i="27"/>
  <c r="D9" i="28"/>
  <c r="H8" i="28"/>
  <c r="G8" i="28"/>
  <c r="I8" i="28" s="1"/>
  <c r="J35" i="15" l="1"/>
  <c r="K35" i="15"/>
  <c r="D40" i="15"/>
  <c r="D43" i="15" s="1"/>
  <c r="AD33" i="15"/>
  <c r="AF33" i="15" s="1"/>
  <c r="AE26" i="15"/>
  <c r="AE27" i="15"/>
  <c r="AE28" i="15"/>
  <c r="AE29" i="15"/>
  <c r="AE30" i="15"/>
  <c r="AE31" i="15"/>
  <c r="AF31" i="15" s="1"/>
  <c r="AE32" i="15"/>
  <c r="AE33" i="15"/>
  <c r="AE25" i="15"/>
  <c r="AE21" i="15"/>
  <c r="AE22" i="15"/>
  <c r="AE23" i="15"/>
  <c r="AE20" i="15"/>
  <c r="AE17" i="15"/>
  <c r="AE18" i="15"/>
  <c r="AE19" i="15"/>
  <c r="AE15" i="15"/>
  <c r="AE16" i="15"/>
  <c r="AE14" i="15"/>
  <c r="AE13" i="15"/>
  <c r="AD13" i="15"/>
  <c r="AF30" i="15"/>
  <c r="AD29" i="15"/>
  <c r="AD30" i="15"/>
  <c r="AD31" i="15"/>
  <c r="AD32" i="15"/>
  <c r="AD26" i="15"/>
  <c r="AD27" i="15"/>
  <c r="AD28" i="15"/>
  <c r="D41" i="15" l="1"/>
  <c r="AF32" i="15"/>
  <c r="AF29" i="15"/>
  <c r="O28" i="14"/>
  <c r="C28" i="14"/>
  <c r="D28" i="14"/>
  <c r="E28" i="14"/>
  <c r="F28" i="14"/>
  <c r="G28" i="14"/>
  <c r="H28" i="14"/>
  <c r="I28" i="14"/>
  <c r="J28" i="14"/>
  <c r="K28" i="14"/>
  <c r="L28" i="14"/>
  <c r="M28" i="14"/>
  <c r="L11" i="26"/>
  <c r="K11" i="26"/>
  <c r="D11" i="26"/>
  <c r="E11" i="26"/>
  <c r="F11" i="26"/>
  <c r="G11" i="26"/>
  <c r="H11" i="26"/>
  <c r="I11" i="26"/>
  <c r="C11" i="26"/>
  <c r="B11" i="26"/>
  <c r="M24" i="14" l="1"/>
  <c r="M25" i="14"/>
  <c r="M26" i="14"/>
  <c r="M27" i="14"/>
  <c r="J24" i="14"/>
  <c r="J25" i="14"/>
  <c r="J26" i="14"/>
  <c r="J27" i="14"/>
  <c r="E24" i="14"/>
  <c r="E25" i="14"/>
  <c r="E26" i="14"/>
  <c r="E27" i="14"/>
  <c r="K8" i="26" l="1"/>
  <c r="K25" i="14" s="1"/>
  <c r="L8" i="26"/>
  <c r="L25" i="14" s="1"/>
  <c r="K9" i="26"/>
  <c r="K26" i="14" s="1"/>
  <c r="L9" i="26"/>
  <c r="L26" i="14" s="1"/>
  <c r="K10" i="26"/>
  <c r="K27" i="14" s="1"/>
  <c r="L10" i="26"/>
  <c r="L27" i="14" s="1"/>
  <c r="L7" i="26"/>
  <c r="L24" i="14" s="1"/>
  <c r="K7" i="26"/>
  <c r="K24" i="14" s="1"/>
  <c r="F8" i="26"/>
  <c r="F25" i="14" s="1"/>
  <c r="F9" i="26"/>
  <c r="F26" i="14" s="1"/>
  <c r="F10" i="26"/>
  <c r="F7" i="26"/>
  <c r="C7" i="26"/>
  <c r="C24" i="14" s="1"/>
  <c r="C8" i="26"/>
  <c r="C25" i="14" s="1"/>
  <c r="C9" i="26"/>
  <c r="C26" i="14" s="1"/>
  <c r="C10" i="26"/>
  <c r="C27" i="14" s="1"/>
  <c r="B8" i="26"/>
  <c r="B25" i="14" s="1"/>
  <c r="B9" i="26"/>
  <c r="B26" i="14" s="1"/>
  <c r="B10" i="26"/>
  <c r="B27" i="14" s="1"/>
  <c r="B7" i="26"/>
  <c r="B24" i="14" s="1"/>
  <c r="H9" i="26"/>
  <c r="H26" i="14" s="1"/>
  <c r="H8" i="26"/>
  <c r="H25" i="14" s="1"/>
  <c r="D11" i="25"/>
  <c r="D9" i="25"/>
  <c r="D10" i="25"/>
  <c r="D8" i="26" l="1"/>
  <c r="D7" i="26"/>
  <c r="H7" i="26"/>
  <c r="H24" i="14" s="1"/>
  <c r="F24" i="14"/>
  <c r="D10" i="26"/>
  <c r="H10" i="26"/>
  <c r="H27" i="14" s="1"/>
  <c r="F27" i="14"/>
  <c r="D9" i="26"/>
  <c r="G8" i="26"/>
  <c r="D25" i="14"/>
  <c r="H12" i="25"/>
  <c r="G12" i="25"/>
  <c r="I12" i="25" s="1"/>
  <c r="H11" i="25"/>
  <c r="G11" i="25"/>
  <c r="I11" i="25" s="1"/>
  <c r="I10" i="25"/>
  <c r="H10" i="25"/>
  <c r="H9" i="25"/>
  <c r="G9" i="25"/>
  <c r="I9" i="25" s="1"/>
  <c r="H8" i="25"/>
  <c r="G8" i="25"/>
  <c r="I8" i="25" s="1"/>
  <c r="I8" i="26" l="1"/>
  <c r="I25" i="14" s="1"/>
  <c r="G25" i="14"/>
  <c r="D27" i="14"/>
  <c r="G10" i="26"/>
  <c r="G9" i="26"/>
  <c r="D26" i="14"/>
  <c r="G7" i="26"/>
  <c r="D24" i="14"/>
  <c r="I8" i="21"/>
  <c r="I9" i="21"/>
  <c r="I10" i="21"/>
  <c r="I11" i="21"/>
  <c r="I12" i="21"/>
  <c r="I13" i="21"/>
  <c r="I14" i="21"/>
  <c r="I7" i="21"/>
  <c r="G8" i="21"/>
  <c r="G9" i="21"/>
  <c r="G10" i="21"/>
  <c r="G11" i="21"/>
  <c r="G12" i="21"/>
  <c r="G13" i="21"/>
  <c r="G14" i="21"/>
  <c r="G7" i="21"/>
  <c r="M8" i="14"/>
  <c r="M9" i="14"/>
  <c r="M10" i="14"/>
  <c r="M11" i="14"/>
  <c r="M12" i="14"/>
  <c r="M13" i="14"/>
  <c r="M14" i="14"/>
  <c r="M15" i="14"/>
  <c r="L15" i="14"/>
  <c r="K15" i="14"/>
  <c r="J15" i="14"/>
  <c r="I15" i="14"/>
  <c r="H15" i="14"/>
  <c r="G15" i="14"/>
  <c r="F15" i="14"/>
  <c r="E15" i="14"/>
  <c r="D15" i="14"/>
  <c r="L14" i="14"/>
  <c r="K14" i="14"/>
  <c r="J14" i="14"/>
  <c r="I14" i="14"/>
  <c r="H14" i="14"/>
  <c r="G14" i="14"/>
  <c r="F14" i="14"/>
  <c r="E14" i="14"/>
  <c r="D14" i="14"/>
  <c r="L13" i="14"/>
  <c r="K13" i="14"/>
  <c r="J13" i="14"/>
  <c r="I13" i="14"/>
  <c r="H13" i="14"/>
  <c r="G13" i="14"/>
  <c r="F13" i="14"/>
  <c r="E13" i="14"/>
  <c r="D13" i="14"/>
  <c r="L12" i="14"/>
  <c r="K12" i="14"/>
  <c r="J12" i="14"/>
  <c r="I12" i="14"/>
  <c r="H12" i="14"/>
  <c r="G12" i="14"/>
  <c r="F12" i="14"/>
  <c r="E12" i="14"/>
  <c r="D12" i="14"/>
  <c r="L11" i="14"/>
  <c r="K11" i="14"/>
  <c r="J11" i="14"/>
  <c r="I11" i="14"/>
  <c r="H11" i="14"/>
  <c r="G11" i="14"/>
  <c r="F11" i="14"/>
  <c r="E11" i="14"/>
  <c r="D11" i="14"/>
  <c r="L10" i="14"/>
  <c r="K10" i="14"/>
  <c r="J10" i="14"/>
  <c r="I10" i="14"/>
  <c r="H10" i="14"/>
  <c r="G10" i="14"/>
  <c r="F10" i="14"/>
  <c r="E10" i="14"/>
  <c r="D10" i="14"/>
  <c r="L9" i="14"/>
  <c r="K9" i="14"/>
  <c r="J9" i="14"/>
  <c r="I9" i="14"/>
  <c r="H9" i="14"/>
  <c r="G9" i="14"/>
  <c r="F9" i="14"/>
  <c r="E9" i="14"/>
  <c r="D9" i="14"/>
  <c r="L8" i="14"/>
  <c r="K8" i="14"/>
  <c r="J8" i="14"/>
  <c r="I8" i="14"/>
  <c r="H8" i="14"/>
  <c r="G8" i="14"/>
  <c r="F8" i="14"/>
  <c r="E8" i="14"/>
  <c r="D8" i="14"/>
  <c r="C8" i="14"/>
  <c r="C9" i="14"/>
  <c r="C10" i="14"/>
  <c r="C11" i="14"/>
  <c r="C12" i="14"/>
  <c r="C13" i="14"/>
  <c r="C14" i="14"/>
  <c r="C15" i="14"/>
  <c r="B9" i="14"/>
  <c r="B11" i="14"/>
  <c r="B12" i="14"/>
  <c r="B13" i="14"/>
  <c r="B14" i="14"/>
  <c r="B15" i="14"/>
  <c r="B8" i="14"/>
  <c r="H15" i="24"/>
  <c r="G15" i="24"/>
  <c r="I15" i="24" s="1"/>
  <c r="H14" i="24"/>
  <c r="G14" i="24"/>
  <c r="I14" i="24" s="1"/>
  <c r="H13" i="24"/>
  <c r="G13" i="24"/>
  <c r="I13" i="24" s="1"/>
  <c r="I12" i="24"/>
  <c r="H12" i="24"/>
  <c r="G12" i="24"/>
  <c r="H11" i="24"/>
  <c r="G11" i="24"/>
  <c r="I11" i="24" s="1"/>
  <c r="I10" i="24"/>
  <c r="H10" i="24"/>
  <c r="I9" i="24"/>
  <c r="H9" i="24"/>
  <c r="G9" i="24"/>
  <c r="H8" i="24"/>
  <c r="G8" i="24"/>
  <c r="I8" i="24" s="1"/>
  <c r="G27" i="14" l="1"/>
  <c r="I10" i="26"/>
  <c r="I27" i="14" s="1"/>
  <c r="I7" i="26"/>
  <c r="I24" i="14" s="1"/>
  <c r="G24" i="14"/>
  <c r="I9" i="26"/>
  <c r="I26" i="14" s="1"/>
  <c r="G26" i="14"/>
  <c r="H14" i="23"/>
  <c r="D14" i="23"/>
  <c r="G14" i="23" s="1"/>
  <c r="I14" i="23" s="1"/>
  <c r="H13" i="23"/>
  <c r="D13" i="23"/>
  <c r="G13" i="23" s="1"/>
  <c r="I13" i="23" s="1"/>
  <c r="H12" i="23"/>
  <c r="D12" i="23"/>
  <c r="G12" i="23" s="1"/>
  <c r="I12" i="23" s="1"/>
  <c r="H11" i="23"/>
  <c r="D11" i="23"/>
  <c r="G11" i="23" s="1"/>
  <c r="I11" i="23" s="1"/>
  <c r="H10" i="23"/>
  <c r="D10" i="23"/>
  <c r="G10" i="23" s="1"/>
  <c r="I10" i="23" s="1"/>
  <c r="H9" i="23"/>
  <c r="D9" i="23"/>
  <c r="G9" i="23" s="1"/>
  <c r="I9" i="23" s="1"/>
  <c r="I8" i="23"/>
  <c r="H8" i="23"/>
  <c r="G8" i="23"/>
  <c r="H7" i="23"/>
  <c r="G7" i="23"/>
  <c r="I7" i="23" s="1"/>
  <c r="D7" i="23"/>
  <c r="H14" i="22" l="1"/>
  <c r="G14" i="22"/>
  <c r="D14" i="22"/>
  <c r="I14" i="22" s="1"/>
  <c r="H13" i="22"/>
  <c r="G13" i="22"/>
  <c r="D13" i="22"/>
  <c r="I13" i="22" s="1"/>
  <c r="H12" i="22"/>
  <c r="G12" i="22"/>
  <c r="D12" i="22"/>
  <c r="I12" i="22" s="1"/>
  <c r="H11" i="22"/>
  <c r="G11" i="22"/>
  <c r="D11" i="22"/>
  <c r="I11" i="22" s="1"/>
  <c r="H10" i="22"/>
  <c r="G10" i="22"/>
  <c r="D10" i="22"/>
  <c r="I10" i="22" s="1"/>
  <c r="H9" i="22"/>
  <c r="G9" i="22"/>
  <c r="D9" i="22"/>
  <c r="I9" i="22" s="1"/>
  <c r="H8" i="22"/>
  <c r="G8" i="22"/>
  <c r="D8" i="22"/>
  <c r="I8" i="22" s="1"/>
  <c r="H7" i="22"/>
  <c r="G7" i="22"/>
  <c r="D7" i="22"/>
  <c r="I7" i="22" s="1"/>
  <c r="AF28" i="15" l="1"/>
  <c r="M17" i="14" l="1"/>
  <c r="M18" i="14"/>
  <c r="M19" i="14"/>
  <c r="M20" i="14"/>
  <c r="M21" i="14"/>
  <c r="M22" i="14"/>
  <c r="M23" i="14"/>
  <c r="M16" i="14"/>
  <c r="J17" i="14"/>
  <c r="K17" i="14"/>
  <c r="L17" i="14"/>
  <c r="G18" i="14"/>
  <c r="J18" i="14"/>
  <c r="K18" i="14"/>
  <c r="L18" i="14"/>
  <c r="J19" i="14"/>
  <c r="K19" i="14"/>
  <c r="L19" i="14"/>
  <c r="J20" i="14"/>
  <c r="K20" i="14"/>
  <c r="L20" i="14"/>
  <c r="J21" i="14"/>
  <c r="K21" i="14"/>
  <c r="L21" i="14"/>
  <c r="J22" i="14"/>
  <c r="K22" i="14"/>
  <c r="L22" i="14"/>
  <c r="J23" i="14"/>
  <c r="K23" i="14"/>
  <c r="L23" i="14"/>
  <c r="F17" i="14"/>
  <c r="F18" i="14"/>
  <c r="F19" i="14"/>
  <c r="F20" i="14"/>
  <c r="F21" i="14"/>
  <c r="F22" i="14"/>
  <c r="F23" i="14"/>
  <c r="E17" i="14"/>
  <c r="E18" i="14"/>
  <c r="E19" i="14"/>
  <c r="E20" i="14"/>
  <c r="E21" i="14"/>
  <c r="E22" i="14"/>
  <c r="E23" i="14"/>
  <c r="D17" i="14"/>
  <c r="D18" i="14"/>
  <c r="D19" i="14"/>
  <c r="D20" i="14"/>
  <c r="D21" i="14"/>
  <c r="D22" i="14"/>
  <c r="D23" i="14"/>
  <c r="C17" i="14"/>
  <c r="C18" i="14"/>
  <c r="C19" i="14"/>
  <c r="C20" i="14"/>
  <c r="C21" i="14"/>
  <c r="C22" i="14"/>
  <c r="C23" i="14"/>
  <c r="B17" i="14"/>
  <c r="B18" i="14"/>
  <c r="B19" i="14"/>
  <c r="B20" i="14"/>
  <c r="B21" i="14"/>
  <c r="B22" i="14"/>
  <c r="B23" i="14"/>
  <c r="H10" i="21"/>
  <c r="H19" i="14" s="1"/>
  <c r="I19" i="14"/>
  <c r="I18" i="14"/>
  <c r="H9" i="21"/>
  <c r="H18" i="14" s="1"/>
  <c r="D16" i="14"/>
  <c r="E16" i="14"/>
  <c r="F16" i="14"/>
  <c r="J16" i="14"/>
  <c r="K16" i="14"/>
  <c r="L16" i="14"/>
  <c r="C16" i="14"/>
  <c r="B16" i="14"/>
  <c r="G19" i="14" l="1"/>
  <c r="H14" i="21"/>
  <c r="H23" i="14" s="1"/>
  <c r="H13" i="21"/>
  <c r="H22" i="14" s="1"/>
  <c r="H12" i="21"/>
  <c r="H21" i="14" s="1"/>
  <c r="H11" i="21"/>
  <c r="H20" i="14" s="1"/>
  <c r="H8" i="21"/>
  <c r="H17" i="14" s="1"/>
  <c r="H7" i="21"/>
  <c r="H16" i="14" s="1"/>
  <c r="I17" i="14" l="1"/>
  <c r="G17" i="14"/>
  <c r="I21" i="14"/>
  <c r="G21" i="14"/>
  <c r="I23" i="14"/>
  <c r="G23" i="14"/>
  <c r="I20" i="14"/>
  <c r="G20" i="14"/>
  <c r="I22" i="14"/>
  <c r="G22" i="14"/>
  <c r="I16" i="14"/>
  <c r="G16" i="14"/>
  <c r="AE11" i="15" l="1"/>
  <c r="AD10" i="15"/>
  <c r="AD16" i="15"/>
  <c r="AD17" i="15"/>
  <c r="AD20" i="15"/>
  <c r="AD22" i="15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D35" i="19" s="1"/>
  <c r="D36" i="19" s="1"/>
  <c r="AE31" i="19"/>
  <c r="AF31" i="19" s="1"/>
  <c r="AD31" i="19"/>
  <c r="AF30" i="19"/>
  <c r="AE30" i="19"/>
  <c r="AD30" i="19"/>
  <c r="AE29" i="19"/>
  <c r="AF29" i="19" s="1"/>
  <c r="AD29" i="19"/>
  <c r="C29" i="19"/>
  <c r="AE28" i="19"/>
  <c r="AF28" i="19" s="1"/>
  <c r="AD28" i="19"/>
  <c r="C28" i="19"/>
  <c r="AE27" i="19"/>
  <c r="AF27" i="19" s="1"/>
  <c r="AD27" i="19"/>
  <c r="C27" i="19"/>
  <c r="AE26" i="19"/>
  <c r="AF26" i="19" s="1"/>
  <c r="AD26" i="19"/>
  <c r="C26" i="19"/>
  <c r="AE25" i="19"/>
  <c r="AF25" i="19" s="1"/>
  <c r="AD25" i="19"/>
  <c r="C25" i="19"/>
  <c r="AE24" i="19"/>
  <c r="AF24" i="19" s="1"/>
  <c r="AE23" i="19"/>
  <c r="AF23" i="19" s="1"/>
  <c r="AD23" i="19"/>
  <c r="C23" i="19"/>
  <c r="AE22" i="19"/>
  <c r="AF22" i="19" s="1"/>
  <c r="AD22" i="19"/>
  <c r="C22" i="19"/>
  <c r="AE21" i="19"/>
  <c r="AF21" i="19" s="1"/>
  <c r="AD21" i="19"/>
  <c r="C21" i="19"/>
  <c r="AE20" i="19"/>
  <c r="AF20" i="19" s="1"/>
  <c r="AD20" i="19"/>
  <c r="C20" i="19"/>
  <c r="AE19" i="19"/>
  <c r="AF19" i="19" s="1"/>
  <c r="AD19" i="19"/>
  <c r="C19" i="19"/>
  <c r="AE18" i="19"/>
  <c r="AF18" i="19" s="1"/>
  <c r="AD18" i="19"/>
  <c r="C18" i="19"/>
  <c r="AE17" i="19"/>
  <c r="AF17" i="19" s="1"/>
  <c r="AD17" i="19"/>
  <c r="C17" i="19"/>
  <c r="C33" i="19" s="1"/>
  <c r="AE16" i="19"/>
  <c r="AF16" i="19" s="1"/>
  <c r="AE15" i="19"/>
  <c r="AF15" i="19" s="1"/>
  <c r="AD15" i="19"/>
  <c r="C15" i="19"/>
  <c r="AE14" i="19"/>
  <c r="AF14" i="19" s="1"/>
  <c r="AD14" i="19"/>
  <c r="C14" i="19"/>
  <c r="AE13" i="19"/>
  <c r="AF13" i="19" s="1"/>
  <c r="AD13" i="19"/>
  <c r="C13" i="19"/>
  <c r="AE12" i="19"/>
  <c r="AF12" i="19" s="1"/>
  <c r="AD12" i="19"/>
  <c r="C12" i="19"/>
  <c r="AE11" i="19"/>
  <c r="AF11" i="19" s="1"/>
  <c r="AD11" i="19"/>
  <c r="C11" i="19"/>
  <c r="AE10" i="19"/>
  <c r="AF10" i="19" s="1"/>
  <c r="AD10" i="19"/>
  <c r="AD33" i="19" s="1"/>
  <c r="C10" i="19"/>
  <c r="AE33" i="19" l="1"/>
  <c r="AF33" i="19" l="1"/>
  <c r="D38" i="19"/>
  <c r="D41" i="19" l="1"/>
  <c r="D39" i="19"/>
  <c r="AD25" i="15" l="1"/>
  <c r="AD18" i="15" l="1"/>
  <c r="AD23" i="15"/>
  <c r="AD19" i="15"/>
  <c r="AD15" i="15"/>
  <c r="AD14" i="15"/>
  <c r="AD21" i="15"/>
  <c r="AF21" i="15" s="1"/>
  <c r="AF18" i="15"/>
  <c r="AF19" i="15"/>
  <c r="AF20" i="15"/>
  <c r="AF22" i="15"/>
  <c r="AC35" i="15" l="1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I35" i="15"/>
  <c r="H35" i="15"/>
  <c r="G35" i="15"/>
  <c r="F35" i="15"/>
  <c r="AF14" i="15" l="1"/>
  <c r="AF16" i="15"/>
  <c r="AF23" i="15"/>
  <c r="AF13" i="15"/>
  <c r="AF15" i="15"/>
  <c r="AF17" i="15"/>
  <c r="AF26" i="15"/>
  <c r="AF27" i="15"/>
  <c r="AF12" i="15"/>
  <c r="AF25" i="15"/>
</calcChain>
</file>

<file path=xl/comments1.xml><?xml version="1.0" encoding="utf-8"?>
<comments xmlns="http://schemas.openxmlformats.org/spreadsheetml/2006/main">
  <authors>
    <author>สุนิสา วิศวจรรยา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5" authorId="0" shapeId="0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สุนิสา วิศวจรรยา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ช่องรวมเดือน 
จะต้องเท่ากับวงเงินประมาณที่จะซื้อหรือจ้าง ในรายงาน สขร.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3" authorId="0" shapeId="0">
      <text>
        <r>
          <rPr>
            <b/>
            <sz val="9"/>
            <color indexed="81"/>
            <rFont val="Tahoma"/>
            <family val="2"/>
          </rPr>
          <t xml:space="preserve">งบประมาณที่จ้าง จะไม่รวมงานปีก่อนนะคะ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<sst xmlns="http://schemas.openxmlformats.org/spreadsheetml/2006/main" count="849" uniqueCount="249">
  <si>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</si>
  <si>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</si>
  <si>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</si>
  <si>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</si>
  <si>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</si>
  <si>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</si>
  <si>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</si>
  <si>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</si>
  <si>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</si>
  <si>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</si>
  <si>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</si>
  <si>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</si>
  <si>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</si>
  <si>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</si>
  <si>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</si>
  <si>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</si>
  <si>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</si>
  <si>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</si>
  <si>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</si>
  <si>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</si>
  <si>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>ราคาเหมาะสม</t>
  </si>
  <si>
    <t>e-bidding</t>
  </si>
  <si>
    <t>วงเงินงบประมาณ
ที่จะซื้อหรือจ้าง
(ไม่รวมภาษี)</t>
  </si>
  <si>
    <t>หมวดงบประมาณ</t>
  </si>
  <si>
    <t>จัดซื้อ/จ้าง กับผู้ประกอบการ SMEs</t>
  </si>
  <si>
    <t>SMEs</t>
  </si>
  <si>
    <t>Non-Smes</t>
  </si>
  <si>
    <t>งบครุภัณฑ์</t>
  </si>
  <si>
    <t>ลำดับ</t>
  </si>
  <si>
    <t>รายการ</t>
  </si>
  <si>
    <t>กลุ่มสินค้า/พัสดุ SMEs</t>
  </si>
  <si>
    <t>ไม่ใช่กลุ่มสินค้า/พัสดุ SMEs</t>
  </si>
  <si>
    <t>ร้อยละ</t>
  </si>
  <si>
    <t>งบลงทุน-งานจ้าง</t>
  </si>
  <si>
    <t>งานปรับปรุงท่อเพื่อลดน้ำสูญเสีย</t>
  </si>
  <si>
    <t xml:space="preserve">งานขยายเขต - รับจ้างงาน </t>
  </si>
  <si>
    <t>งบลงทุน-งานซื้อ (สาขาดำเนินการเอง)</t>
  </si>
  <si>
    <t>งบทำการ</t>
  </si>
  <si>
    <t>ค่าจ้างเหมาสำรวจหาท่อรั่ว</t>
  </si>
  <si>
    <t>รวมทั้งหมด</t>
  </si>
  <si>
    <t>คำนวณร้อยะ 30 ของวงเงิน SMEs</t>
  </si>
  <si>
    <t>ค่าจ้างเหมาสำรวจและซ่อมท่อ</t>
  </si>
  <si>
    <t>วงเงินงบประมาณที่จัดซื้อจัดจ้าง</t>
  </si>
  <si>
    <t xml:space="preserve">สรุปผลการจัดซื้อจัดจ้างกับผู้ประกอบการ SMEs </t>
  </si>
  <si>
    <t>วงเงินงบประมาณที่ส่งเสริม SMEs</t>
  </si>
  <si>
    <t>สรุปผลการจัดซื้อจัดจ้างกับผู้ประกอบการ SMEs สะสม ต.ค.64 - พ.ย.64</t>
  </si>
  <si>
    <t>เดือนที่จัดซื้อจัดจ้าง</t>
  </si>
  <si>
    <t>งบค่าจ้างเหมาบริการอื่น</t>
  </si>
  <si>
    <t>/</t>
  </si>
  <si>
    <t>งบประมาณปี 2565</t>
  </si>
  <si>
    <t>ราคาต่ำสุด</t>
  </si>
  <si>
    <t>สรุปผลการดำเนินการจัดซื้อจัดจ้าง</t>
  </si>
  <si>
    <t>ปีงบประมาณ 2565 (สะสม)</t>
  </si>
  <si>
    <t>งานสำรวจหาจุดรั่วในระบบจ่ายน้ำ พื้นที่สำนักงานประปาสาขาลาดพร้าว สัญญาเลขที่ สร.12-01(65)</t>
  </si>
  <si>
    <t>บริษัท ยูเอชเอ็ม จำกัด (ผู้เสนอราคารายเดียว)</t>
  </si>
  <si>
    <t>บริษัท ยูเอชเอ็ม จำกัด</t>
  </si>
  <si>
    <t>บริษัท พี.บี. 85 การช่าง จำกัด (ผู้เสนอราคารายเดียว)</t>
  </si>
  <si>
    <t>บริษัท พี.บี. 85 การช่าง จำกัด</t>
  </si>
  <si>
    <t>1. บริษัท สุทธิพร การโยธา จำกัด (ผู้ยื่นข้อเสนอลำดับที่ 1)
2. บริษัท ยูเอชเอ็ม จำกัด (ผู้ยื่นข้อเสนอลำดับที่ 2)</t>
  </si>
  <si>
    <t>19,700,000.00
ไม่ผ่าน</t>
  </si>
  <si>
    <t>บริษัท สุทธิพร การโยธา จำกัด</t>
  </si>
  <si>
    <t xml:space="preserve">ไม่ผ่าน
         640,000.00
         540,000.00  </t>
  </si>
  <si>
    <t>วีคัดเลือก</t>
  </si>
  <si>
    <t>2,994,600.00
2,985,000.00</t>
  </si>
  <si>
    <t>งานจ้างซ่อมท่อประปาแตกรั่ว พร้อมงานที่เกี่ยวข้อง
พื้นที่สำนักงานประปาสาขาลาดพร้าว 
สัญญาเลขที่ สสล.ซท.1/2565</t>
  </si>
  <si>
    <t>งานซ่อมท่อประปาแตกรั่ว พร้อมงานที่เกี่ยวข้อง พื้นที่สำนักงานประปาสาขาลาดพร้าว 
เลขที่ สสล.ซท.2/2565</t>
  </si>
  <si>
    <t>งานซ่อมผิวจราจร พื้นที่สำนักงานประปาสาขาลาดพร้าว 
บริเวณซอยเสรีไทย 59 (ม.นวธานี) ถนนเสรีไทย 
สัญญาเลขที่ สสล.ทอ.1/2565</t>
  </si>
  <si>
    <t>งานก่อสร้างวางท่อประปาและงานที่เกี่ยวข้อง บริเวณโครงการโนเบิล ฟรีดอม (เฟส3) ถนนประดิษฐ์มนูธรรม สัญญาเลขที่ สสล.ลธ.1-02/2565</t>
  </si>
  <si>
    <t>บริษัท พี.พีค.ไทยเอ็นจิเนียริ่ง จำกัด</t>
  </si>
  <si>
    <t>งานก่อสร้างวางท่อประปาและงานที่เกี่ยวข้อง บริเวณโครงการเสนาวิลเลจ กม.9 (เฟส3) ถนนกาญจนาภิเษก บางนา-บางปะอิน สัญญาเลขที่ สสล.ลธ.1-03/2565</t>
  </si>
  <si>
    <t>บริษัท พี.พีค. ไทยเอ็นจิเนียริ่ง จำกัด</t>
  </si>
  <si>
    <t>บริษัท ลอฟท์ เอเชีย จำกัด</t>
  </si>
  <si>
    <t>บริษัท ทีอาร์ที คอมพิวเตอร์ ซัพพลาย (ประเทศไทย) จำกัด</t>
  </si>
  <si>
    <t>ห้างหุ้นส่วนจำกัด ดิลกพัฒนา เอนจิเนียริ่ง</t>
  </si>
  <si>
    <t>งานซื้อโต๊ะอเนกประสงค์ 
เลขที่ สสล.ลอ.4/2565</t>
  </si>
  <si>
    <t>งานซื้อเครื่องโทรศัพท์ไร้สาย  
เลขที่ สสล.ลอ.5/2565</t>
  </si>
  <si>
    <t>งานก่อสร้างวางท่อประปาและงานที่เกี่ยวข้อง 
บริเวณโครงการภัสสร 78 (เฟส5) ทางคู่ขนานถนนกาญจนาภิเษก (บางปะอิน-บางนา) และ โครงการเมฆา รามอินทรา ถนนกาญจนาภิเษก 
สัญญาเลขที่ สสล.ลธ.1-01/2565</t>
  </si>
  <si>
    <t>งานซื้อเก้าอี้อเนกประสงค์ ของ สบน.กรก.สสล.และ สคร.กรด.สสล. เลขที่ สสล.ลอ.1/2565</t>
  </si>
  <si>
    <t xml:space="preserve">1.บริษัท เฟสโต-ไทย จำกัด (ผู้ยื่นข้อเสนอลำดับที่ 1) 
2. บริษัท วัฒนพัฒนา จำกัด (ผู้ยื่นข้อเสนอลำดับที่ 2)
3. ห้างหุ้นส่วนจำกัด สวนสนการช่าง (ผู้ยื่นข้อเสนอลำดับที่ 3)
</t>
  </si>
  <si>
    <t>1. ห้างหุ้นส่วนจำกัด สายทิพย์ ยูทิลิตี้ (ผู้ยื่นข้อเสนอลำดับที่ 1)
2. บริษัท สุทธิพร การโยธา จำกัด (ผู้ยื่นข้อเสนอลำดับที่ 2)</t>
  </si>
  <si>
    <t>ห้างหุ้นส่วนจำกัด สวนสนการช่าง</t>
  </si>
  <si>
    <t>งบประมาณที่ได้รับจัดสรรสุทธิ 
(ไม่รวมภาษีมูลค่าเพิ่ม)</t>
  </si>
  <si>
    <t>งานก่อสร้างวางท่อประปาและงานที่เกี่ยวข้อง ด้านลดน้ำสูญเสีย 
บริเวณชุมชนทรัพย์สินเก่า ตรงข้ามซอยรามคำแหง 39 ซอย 19 ถนนรามคำแหง ถนนศรีวรา (ฝั่งซ้าย) จากหน้าซอยหมู่บ้าน ทาวน์ อิน ทาวน์ ถึงแยกซอยรามคำแหง 39 
สัญญาเลขที่ ป.12-11(64)</t>
  </si>
  <si>
    <t>ระบุปีงบประมาณที่ใช้ / WBS</t>
  </si>
  <si>
    <t xml:space="preserve">หมวดงบประมาณ </t>
  </si>
  <si>
    <t>ร้อยละของวงเงินงบประมาณที่ส่งเสริม SMEs แล้ว</t>
  </si>
  <si>
    <t>งานปรับปรุงท่อเพื่อลดน้ำสูญเสีย ปีงบประมาณ 2564</t>
  </si>
  <si>
    <t>รวม</t>
  </si>
  <si>
    <t>ผลการจัดซื้อจัดจ้าง SME ที่ทำได้สะสม ต.ค.64</t>
  </si>
  <si>
    <t>งบประมาณที่ได้รับจัดสรร กลุ่มสินค้า/พัสดุ SMEs</t>
  </si>
  <si>
    <t>คงเหลือการจัดซื้อจัดจ้างวงเงินกับผู้ประกอบการ SMEs</t>
  </si>
  <si>
    <t>สำนักงานประปาสาขา............/ ฝ่าย............</t>
  </si>
  <si>
    <t>สรุปผลการดำเนินการจัดซื้อจัดจ้าง ประจำเดือน ต.ค.64</t>
  </si>
  <si>
    <t>จ้างปรับปรุงเครื่องทดสอบความเที่ยงตรงมาตรวัดน้ำ ขนาด 3 นิ้ว - 4 นิ้ว</t>
  </si>
  <si>
    <t>เครื่องฉีดน้ำแรงดันสูง</t>
  </si>
  <si>
    <t>งานจัดซื้อพร้อมติดตั้งตู้ MDB1 อาคารโรงงานซ่อมบำรุงมาตรวัดน้ำ</t>
  </si>
  <si>
    <t>งานซื้อพร้อมติดตั้ง Electromagnetic Flow Meter</t>
  </si>
  <si>
    <t>งานซื้อพร้อมติดตั้ง Temperature Sensor and Transmitter</t>
  </si>
  <si>
    <t>งานซื้อพร้อมติดตั้ง Variable Area Flow Meter</t>
  </si>
  <si>
    <t>งานซื้อพร้อมติดตั้งชุด Sensor ตรวจจับระดับน้ำ</t>
  </si>
  <si>
    <t>บล็อกกระแทกไร้สาย</t>
  </si>
  <si>
    <t>บล็อกลมขนาด Sq.Dr 1/2 นิ้ว 14 HP แบบก้านยาว</t>
  </si>
  <si>
    <t>รถยกสูงกึ่งไฟฟ้า</t>
  </si>
  <si>
    <t>เครื่องเคลือบบัตร</t>
  </si>
  <si>
    <t>เครื่องตัดสติ๊กเกอร์</t>
  </si>
  <si>
    <t>เครื่องทำน้ำร้อน-น้ำเย็น แบบต่อท่อ ขนาด 2 ก๊อก</t>
  </si>
  <si>
    <t xml:space="preserve">จ้างบำรุงรักษาระบบอ่านมิเตอร์อัตโนมัติ (AMR) </t>
  </si>
  <si>
    <t>ฝ่ายมาตรวัดน้ำ</t>
  </si>
  <si>
    <t>วันที่ 1 พฤศจิกายน 2564</t>
  </si>
  <si>
    <t>แบบ สขร.1</t>
  </si>
  <si>
    <t xml:space="preserve">                            สรุปผลการดำเนินการจัดซื้อจัดจ้างในรอบเดือนตุลาคม 2564</t>
  </si>
  <si>
    <t>บ.  นอบ์พ คอร์ปอเรชั่น กรุ๊ป จำกัด</t>
  </si>
  <si>
    <t>เสนอราคาต่ำสุดและเหมาะสมที่สุด</t>
  </si>
  <si>
    <t>PO.3300051027</t>
  </si>
  <si>
    <t>ลว. 8 ตุลาคม 2564</t>
  </si>
  <si>
    <t>หมวดเครื่องใช้สำนักงานและเครื่องมือเครื่องใช้ขนาดเล็ก ครุภัณฑ์สำนักงาน</t>
  </si>
  <si>
    <t>หมวดเครื่องใช้สำนักงานและเครื่องมือเครื่องใช้ขนาดเล็ก ครุภัณฑ์งานบ้านงานครัว</t>
  </si>
  <si>
    <t>หมวดเครื่องจักรอุปกรณ์ ครุภัณฑ์ในโรงงานและคลังพัสดุ</t>
  </si>
  <si>
    <t>52500200 ค่าซ่อมแซมและบำรุงรักษาเครื่องจักรและอุปกรณ์</t>
  </si>
  <si>
    <t xml:space="preserve">งานซื้อพร้อมติดตั้ง Electromagnetic Flow Meter </t>
  </si>
  <si>
    <t xml:space="preserve">งานซื้อพร้อมติดตั้ง Temperature Sensor and Transmitter </t>
  </si>
  <si>
    <t xml:space="preserve">บล็อกกระแทกไร้สาย </t>
  </si>
  <si>
    <t xml:space="preserve">บ.  แสงปัญญาพาณิชย์ จำกัด </t>
  </si>
  <si>
    <t>บ. เอสวีอาร์ เอ็นจิเนียริ่งแอนด์ซัพพลาย จำกัด</t>
  </si>
  <si>
    <t xml:space="preserve">บ.  ธาราเอเชีย จำกัด </t>
  </si>
  <si>
    <t>หจก. ตรีอุดม</t>
  </si>
  <si>
    <t>PO.3300051066</t>
  </si>
  <si>
    <t>PO.3300051116</t>
  </si>
  <si>
    <t>PO.3300051120</t>
  </si>
  <si>
    <t>PO.3300051162</t>
  </si>
  <si>
    <t>PO.3300051288</t>
  </si>
  <si>
    <t>PO.3300051289</t>
  </si>
  <si>
    <t>ลว. 11 ตุลาคม 2564</t>
  </si>
  <si>
    <t>ลว. 14 ตุลาคม 2564</t>
  </si>
  <si>
    <t>ลว. 18 ตุลาคม 2564</t>
  </si>
  <si>
    <t>ลว. 25 ตุลาคม 2564</t>
  </si>
  <si>
    <t>PO.3300051290</t>
  </si>
  <si>
    <t>ü</t>
  </si>
  <si>
    <t>Non-SMEs</t>
  </si>
  <si>
    <t>ประจำเดือน พ.ย.64  / สะสม ต.ค.64 - พ.ย.64</t>
  </si>
  <si>
    <t>สำนักงานประปาสาขา........ / ฝ่าย......</t>
  </si>
  <si>
    <t>งานขยายเขต - ติดตั้งประปาใหม่</t>
  </si>
  <si>
    <t xml:space="preserve">งานเปลี่ยนท่อ (ปรับปรุงกำลังน้ำ) </t>
  </si>
  <si>
    <t xml:space="preserve">งานวางท่อเพื่อการขยายเขตจำหน่ายน้ำ </t>
  </si>
  <si>
    <t xml:space="preserve">งานเปลี่ยนมาตรวัดน้ำขนาด 1/2 นิ้ว ถึง 12 นิ้ว </t>
  </si>
  <si>
    <t>เก้าอี้เอนกประสงค์</t>
  </si>
  <si>
    <t>เครื่องโทรสารแบบใช้กระดาษ A4 ส่งเอกสารได้ครั้งละ 20 แผ่น</t>
  </si>
  <si>
    <t>โต๊ะและเก้าอี้สำหรับใช้ในโรงอาหาร จำนวน 4 ที่นั่ง</t>
  </si>
  <si>
    <t>โต๊ะเอนกประสงค์</t>
  </si>
  <si>
    <t>โทรศัพท์ไร้สาย</t>
  </si>
  <si>
    <t>เครื่องตรวจวัดความเข้มของแสงสว่าง</t>
  </si>
  <si>
    <t xml:space="preserve">ลูกกลิ้งวัดระยะทาง </t>
  </si>
  <si>
    <t>ค่าจ้างเหมาตรวจสอบและปรับปรุงประตูน้ำ</t>
  </si>
  <si>
    <t>ค่าจ้างเหมาเปลี่ยนและยกย้ายมาตรวัดน้ำ</t>
  </si>
  <si>
    <t>ค่าจ้างเหมาซ่อมท่อแตกท่อรั่ว</t>
  </si>
  <si>
    <t>ค่าจ้างเหมาบริการอื่น</t>
  </si>
  <si>
    <t>งบประมาณปีเก่า</t>
  </si>
  <si>
    <t>ต.ค. 2564</t>
  </si>
  <si>
    <t xml:space="preserve">           2565             C-65.1.05.01.0103</t>
  </si>
  <si>
    <t xml:space="preserve">           2565            C-65.1.05.05.0007</t>
  </si>
  <si>
    <t xml:space="preserve">           2565             C-65.1.03.01.0024</t>
  </si>
  <si>
    <t xml:space="preserve">           2565             C-65.1.03.01.0025</t>
  </si>
  <si>
    <t xml:space="preserve">           2565             C-65.1.03.01.0031</t>
  </si>
  <si>
    <t xml:space="preserve">           2565             C-65.1.03.01.0007</t>
  </si>
  <si>
    <t xml:space="preserve">           2565             C-65.1.03.01.0033</t>
  </si>
  <si>
    <t>คำนวณร้อยละ 30 ของวงเงิน SMEs</t>
  </si>
  <si>
    <t xml:space="preserve">เครื่องตัดสติ๊กเกอร์ </t>
  </si>
  <si>
    <t xml:space="preserve">ปะเก็นยางยูเนียนมาตรวัดน้ำขนาด ศก. 1/2 นิ้ว </t>
  </si>
  <si>
    <t>งานจัดซื้อพร้อมติดตั้งตู้ MDB 1 อาคารโรงงานซ่อมบำรุงมาตรวัดน้ำ</t>
  </si>
  <si>
    <t xml:space="preserve">งานซื้อพร้อมติดตั้ง Variable Area Flow Meter </t>
  </si>
  <si>
    <t xml:space="preserve">รถยกสูงกึ่งไฟฟ้า </t>
  </si>
  <si>
    <t xml:space="preserve">งานซื้อพร้อมติดตั้งชุด Sensor ตรวจจับระดับน้ำ </t>
  </si>
  <si>
    <t>ยางโอริงมิล จำนวน 4 รายการ</t>
  </si>
  <si>
    <t>บ. ยูเอชเอ็ม จำกัด</t>
  </si>
  <si>
    <t>PO.3300051520</t>
  </si>
  <si>
    <t>ลว. 3 พฤศจิกายน 2564</t>
  </si>
  <si>
    <t>52500300 ค่าวัสดุอุปกรณ์ในการซ่อมมาตรวัดน้ำ</t>
  </si>
  <si>
    <t>บ. เจนบรรเจิด จำกัด</t>
  </si>
  <si>
    <t>PO.3300051554</t>
  </si>
  <si>
    <t>บ. วิน วิน 25 โซลูชั่น จำกัด</t>
  </si>
  <si>
    <t>PO.3300051514</t>
  </si>
  <si>
    <t>บ. สมาร์ทเทคนิค จำกัด</t>
  </si>
  <si>
    <t>ลว. 4 พฤศจิกายน 2564</t>
  </si>
  <si>
    <t>ลว. 5 พฤศจิกายน 2564</t>
  </si>
  <si>
    <t>PO.3300051516</t>
  </si>
  <si>
    <t>PO.3300051556</t>
  </si>
  <si>
    <t>PO.3300051589</t>
  </si>
  <si>
    <t>บ. เอ็น.ซี.อาร์ รับเบอร์ อินดัสตรี้ จำกัด</t>
  </si>
  <si>
    <t>PO.3300051801</t>
  </si>
  <si>
    <t>ลว. 17 พฤศจิกายน 2564</t>
  </si>
  <si>
    <t>PO.3300051924</t>
  </si>
  <si>
    <t>ลว. 24 พฤศจิกายน 2564</t>
  </si>
  <si>
    <t>54001100 ค่าจ้างเหมาบริการอื่น</t>
  </si>
  <si>
    <t>สรุปผลการดำเนินการจัดซื้อจัดจ้าง ประจำเดือน พ.ย.64</t>
  </si>
  <si>
    <t xml:space="preserve">                            สรุปผลการดำเนินการจัดซื้อจัดจ้างในรอบเดือนพฤศจิกายน 2564</t>
  </si>
  <si>
    <t>วันที่ 1 ธันวาคม 2564</t>
  </si>
  <si>
    <t>บ. โฟลว์แล็บ แอนด์ เซอร์วิส จำกัด</t>
  </si>
  <si>
    <t>พ.ย. 2564</t>
  </si>
  <si>
    <t xml:space="preserve">           2565             C-65.1.05.01.0120</t>
  </si>
  <si>
    <t xml:space="preserve">           2565             C-65.1.03.01.0020</t>
  </si>
  <si>
    <t xml:space="preserve">           2565             C-65.1.03.01.0047</t>
  </si>
  <si>
    <t xml:space="preserve">           2565             C-65.1.03.01.0026</t>
  </si>
  <si>
    <t xml:space="preserve">           2565             C-65.1.03.01.0028</t>
  </si>
  <si>
    <t>จ้างสอบเทียบเครื่องวัดอัตราการไหล Coriolis mass flow meter ขนาด ศก. 2 นิ้ว และขนาด ศก. 4 นิ้ว</t>
  </si>
  <si>
    <t xml:space="preserve">จ้างสอบเทียบเครื่องวัดอัตราการไหล Coriolis mass flow meter ขนาด ศก. 2 นิ้ว และขนาด ศก. 4 นิ้ว </t>
  </si>
  <si>
    <t>ราคากลาง</t>
  </si>
  <si>
    <t>ราคาที่ตกลงซื้อ/จ้าง</t>
  </si>
  <si>
    <t>ผลการจัดซื้อจัดจ้าง SME ที่ทำได้สะสม ต.ค.64 - พ.ย. 64</t>
  </si>
  <si>
    <t>วันที่ 4 มกราคม 2565</t>
  </si>
  <si>
    <t>ปะเก็นยางฝาบนและปะเก็นพลาสติก ยี่ห้อ ASAHI (GMK) ศก. 1/2 นิ้ว</t>
  </si>
  <si>
    <t>บ. จินดาสุขคอมเมอร์เชียล (1980) จำกัด</t>
  </si>
  <si>
    <t>PO.3300052049</t>
  </si>
  <si>
    <t>ลว. 1 ธันวาคม 2564</t>
  </si>
  <si>
    <t xml:space="preserve">ปะเก็นยางยูเนียนมาตรวัดน้ำขนาด ศก. 1 นิ้ว </t>
  </si>
  <si>
    <t>PO.3300052239</t>
  </si>
  <si>
    <t>ลว. 14 ธันวาคม 2564</t>
  </si>
  <si>
    <t>สีพ่นมาตรวัดน้ำ</t>
  </si>
  <si>
    <t>บ. ทีโอเอ เพ้นท์  (ประเทศไทย) จำกัด</t>
  </si>
  <si>
    <t>PO.3300052075</t>
  </si>
  <si>
    <t>ลว. 2 ธันวาคม 2564</t>
  </si>
  <si>
    <t>PO.3300052215</t>
  </si>
  <si>
    <t>หมึกพิมพ์ จำนวน 14 รายการ</t>
  </si>
  <si>
    <t>บ.ยูไนเต็ด พีพีอาร์ กรุ๊ป จำกัด</t>
  </si>
  <si>
    <t>สรุปผลการดำเนินการจัดซื้อจัดจ้าง ประจำเดือน ธ.ค.64</t>
  </si>
  <si>
    <t xml:space="preserve">  ราคากลาง  (ไม่รวมภาษี)</t>
  </si>
  <si>
    <t xml:space="preserve">52001300 ค่าวัสดุคอมพิวเตอร์ </t>
  </si>
  <si>
    <t>ราคากลาง
 (ไม่รวมภาษี)</t>
  </si>
  <si>
    <t>PO.3300052361</t>
  </si>
  <si>
    <t>ลว. 23 ธันวาคม 2564</t>
  </si>
  <si>
    <t>จ้างชุบถ้วยป้องกันสนามแม่เหล็กด้วยกระบวนการชุบสังกะสี ด้วยเทคนิคไฟฟ้าเคมี</t>
  </si>
  <si>
    <t>นายกัณณ์ เครือพงศ์ศักดิ์</t>
  </si>
  <si>
    <t>ประจำเดือน พ.ย. 64  / สะสม ต.ค. 64  - ธ.ค. 64</t>
  </si>
  <si>
    <t>วัสดุอุปกรณ์ในการซ่อมมาตรวัดน้ำ จำนวน 28 รายการ</t>
  </si>
  <si>
    <t>PO.3300052672</t>
  </si>
  <si>
    <t>ลว. 20 มกราคม 2565</t>
  </si>
  <si>
    <t>หจก. ธาราเอ็นจิเนียริ่ง</t>
  </si>
  <si>
    <t>งานจ้างปรับปรุงเครื่องทดสอบความเที่ยงตรงมาตรวัดน้ำ ขนาด 3 นิ้ว - 4 นิ้ว</t>
  </si>
  <si>
    <t>1. บ. ออโรร่า ออสเตรลิส จำกัด 2. หจก. เอ็นพี เอ็นจิเนียริง (2018)</t>
  </si>
  <si>
    <t>บ. ออโรร่า ออสเตรลิส จำกัด</t>
  </si>
  <si>
    <t>ลว. 25 มกราคม 2565</t>
  </si>
  <si>
    <t>ราคาที่ตกลงซื้อ/จ้าง
(ไม่รวมภาษี)</t>
  </si>
  <si>
    <t>วิธี e-bidding</t>
  </si>
  <si>
    <t>PO.03300052728</t>
  </si>
  <si>
    <t xml:space="preserve">                            สรุปผลการดำเนินการจัดซื้อจัดจ้างในรอบเดือนมกราคม 2565</t>
  </si>
  <si>
    <t>วันที่ 1 กุมภาพันธ์ 2565</t>
  </si>
  <si>
    <t xml:space="preserve">    1,594,300.00              ไม่ผ่าน</t>
  </si>
  <si>
    <t>สรุปผลการดำเนินการจัดซื้อจัดจ้าง ประจำเดือน ม.ค. 65</t>
  </si>
  <si>
    <t xml:space="preserve">           2565             C-65.1.03.01.0021</t>
  </si>
  <si>
    <t>สรุปผลการจัดซื้อจัดจ้างกับผู้ประกอบการ SMEs สะสม ต.ค.64 - ม.ค.65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</si>
</sst>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#,##0.00_);[Red]\(#,##0.00\)"/>
  </numFmts>
  <fonts count="2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8"/>
      <color theme="1"/>
      <name val="Tahoma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FF0000"/>
      <name val="TH SarabunPSK"/>
      <family val="2"/>
    </font>
    <font>
      <sz val="14"/>
      <color theme="1"/>
      <name val="TH Sarabun New"/>
      <family val="2"/>
    </font>
    <font>
      <sz val="14"/>
      <name val="TH Sarabun New"/>
      <family val="2"/>
    </font>
    <font>
      <sz val="14"/>
      <color theme="1"/>
      <name val="Wingdings"/>
      <charset val="2"/>
    </font>
    <font>
      <sz val="14"/>
      <color indexed="8"/>
      <name val="TH SarabunPSK"/>
      <family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sz val="8"/>
      <color theme="1"/>
      <name val="TH Sarabun New"/>
      <family val="2"/>
    </font>
    <font>
      <sz val="16"/>
      <name val="TH Sarabun New"/>
      <family val="2"/>
    </font>
    <font>
      <sz val="16"/>
      <color theme="1"/>
      <name val="TH Sarabun New"/>
      <family val="2"/>
    </font>
    <font>
      <sz val="14"/>
      <name val="Wingdings"/>
      <charset val="2"/>
    </font>
    <font>
      <sz val="11"/>
      <color rgb="FF000000"/>
      <name val="Tahoma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  <xf numFmtId="9" fontId="1" fillId="0" borderId="0" applyFont="0" applyFill="0" applyBorder="0" applyAlignment="0" applyProtection="0"/>
  </cellStyleXfs>
  <cellXfs count="301">
    <xf numFmtId="0" fontId="0" fillId="0" borderId="0" xfId="0"/>
    <xf numFmtId="0" fontId="6" fillId="0" borderId="0" xfId="0" applyFont="1"/>
    <xf numFmtId="0" fontId="7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3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0" fontId="10" fillId="0" borderId="0" xfId="0" applyFont="1" applyAlignment="1">
      <alignment vertical="center"/>
    </xf>
    <xf numFmtId="0" fontId="11" fillId="0" borderId="1" xfId="3" applyFont="1" applyBorder="1" applyAlignment="1">
      <alignment horizontal="center" vertical="center"/>
    </xf>
    <xf numFmtId="0" fontId="13" fillId="0" borderId="0" xfId="0" applyFont="1"/>
    <xf numFmtId="14" fontId="11" fillId="0" borderId="1" xfId="0" applyNumberFormat="1" applyFont="1" applyBorder="1" applyAlignment="1">
      <alignment horizontal="center"/>
    </xf>
    <xf numFmtId="43" fontId="11" fillId="0" borderId="0" xfId="1" applyFont="1" applyBorder="1" applyAlignment="1">
      <alignment horizontal="center" vertical="center" wrapText="1"/>
    </xf>
    <xf numFmtId="43" fontId="13" fillId="0" borderId="0" xfId="1" applyFont="1"/>
    <xf numFmtId="0" fontId="13" fillId="0" borderId="0" xfId="0" applyFont="1" applyAlignment="1">
      <alignment horizontal="center"/>
    </xf>
    <xf numFmtId="0" fontId="11" fillId="0" borderId="1" xfId="3" applyFont="1" applyBorder="1" applyAlignment="1">
      <alignment horizontal="left" vertical="center" wrapText="1"/>
    </xf>
    <xf numFmtId="43" fontId="11" fillId="0" borderId="1" xfId="1" applyFont="1" applyBorder="1" applyAlignment="1">
      <alignment horizontal="left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43" fontId="11" fillId="0" borderId="1" xfId="1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43" fontId="11" fillId="0" borderId="1" xfId="1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3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1" fontId="11" fillId="0" borderId="1" xfId="0" applyNumberFormat="1" applyFont="1" applyBorder="1" applyAlignment="1">
      <alignment horizontal="center" vertical="top"/>
    </xf>
    <xf numFmtId="0" fontId="11" fillId="0" borderId="1" xfId="3" applyFont="1" applyBorder="1" applyAlignment="1">
      <alignment horizontal="left" vertical="top" wrapText="1"/>
    </xf>
    <xf numFmtId="43" fontId="11" fillId="0" borderId="1" xfId="1" applyFont="1" applyBorder="1" applyAlignment="1">
      <alignment horizontal="left" vertical="top" wrapText="1"/>
    </xf>
    <xf numFmtId="0" fontId="11" fillId="0" borderId="1" xfId="3" applyFont="1" applyBorder="1" applyAlignment="1">
      <alignment horizontal="center" vertical="top" wrapText="1"/>
    </xf>
    <xf numFmtId="43" fontId="13" fillId="0" borderId="0" xfId="0" applyNumberFormat="1" applyFont="1"/>
    <xf numFmtId="43" fontId="10" fillId="0" borderId="0" xfId="0" applyNumberFormat="1" applyFont="1" applyAlignment="1">
      <alignment vertical="top"/>
    </xf>
    <xf numFmtId="43" fontId="13" fillId="0" borderId="0" xfId="0" applyNumberFormat="1" applyFont="1" applyAlignment="1">
      <alignment vertical="top"/>
    </xf>
    <xf numFmtId="43" fontId="14" fillId="0" borderId="0" xfId="0" applyNumberFormat="1" applyFont="1"/>
    <xf numFmtId="43" fontId="11" fillId="0" borderId="1" xfId="1" applyFont="1" applyBorder="1" applyAlignment="1">
      <alignment horizontal="right" vertical="top" wrapText="1"/>
    </xf>
    <xf numFmtId="0" fontId="10" fillId="2" borderId="1" xfId="0" applyFont="1" applyFill="1" applyBorder="1" applyAlignment="1">
      <alignment horizontal="center" vertical="top"/>
    </xf>
    <xf numFmtId="17" fontId="10" fillId="2" borderId="1" xfId="0" applyNumberFormat="1" applyFont="1" applyFill="1" applyBorder="1" applyAlignment="1">
      <alignment horizontal="center" vertical="top"/>
    </xf>
    <xf numFmtId="17" fontId="10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top"/>
    </xf>
    <xf numFmtId="0" fontId="10" fillId="3" borderId="1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top"/>
    </xf>
    <xf numFmtId="0" fontId="10" fillId="5" borderId="1" xfId="0" applyFont="1" applyFill="1" applyBorder="1" applyAlignment="1">
      <alignment horizontal="center" vertical="top"/>
    </xf>
    <xf numFmtId="0" fontId="10" fillId="5" borderId="1" xfId="0" applyFont="1" applyFill="1" applyBorder="1" applyAlignment="1">
      <alignment vertical="top" wrapText="1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43" fontId="9" fillId="6" borderId="1" xfId="1" applyFont="1" applyFill="1" applyBorder="1" applyAlignment="1">
      <alignment horizontal="center" vertical="center" wrapText="1"/>
    </xf>
    <xf numFmtId="43" fontId="9" fillId="6" borderId="6" xfId="1" applyFont="1" applyFill="1" applyBorder="1" applyAlignment="1">
      <alignment horizontal="center" vertical="center" wrapText="1"/>
    </xf>
    <xf numFmtId="43" fontId="9" fillId="6" borderId="5" xfId="1" applyFont="1" applyFill="1" applyBorder="1" applyAlignment="1">
      <alignment horizontal="center" vertical="center" wrapText="1"/>
    </xf>
    <xf numFmtId="43" fontId="9" fillId="6" borderId="3" xfId="1" applyFont="1" applyFill="1" applyBorder="1" applyAlignment="1">
      <alignment horizontal="center" vertical="center" wrapText="1"/>
    </xf>
    <xf numFmtId="43" fontId="9" fillId="6" borderId="8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2" fillId="0" borderId="0" xfId="2" applyFont="1" applyBorder="1" applyAlignment="1">
      <alignment vertical="center"/>
    </xf>
    <xf numFmtId="43" fontId="9" fillId="0" borderId="1" xfId="1" applyFont="1" applyBorder="1" applyAlignment="1">
      <alignment horizontal="center" vertical="center" wrapText="1"/>
    </xf>
    <xf numFmtId="43" fontId="9" fillId="0" borderId="6" xfId="1" applyFont="1" applyBorder="1" applyAlignment="1">
      <alignment horizontal="center" vertical="center" wrapText="1"/>
    </xf>
    <xf numFmtId="43" fontId="12" fillId="0" borderId="1" xfId="1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0" fontId="12" fillId="3" borderId="1" xfId="3" applyFont="1" applyFill="1" applyBorder="1" applyAlignment="1">
      <alignment horizontal="center" vertical="center" wrapText="1"/>
    </xf>
    <xf numFmtId="0" fontId="12" fillId="5" borderId="1" xfId="3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/>
    </xf>
    <xf numFmtId="0" fontId="10" fillId="0" borderId="0" xfId="0" applyFont="1"/>
    <xf numFmtId="0" fontId="9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/>
    <xf numFmtId="43" fontId="9" fillId="0" borderId="1" xfId="1" applyFont="1" applyBorder="1"/>
    <xf numFmtId="43" fontId="10" fillId="0" borderId="6" xfId="1" applyFont="1" applyBorder="1"/>
    <xf numFmtId="43" fontId="10" fillId="0" borderId="1" xfId="1" applyFont="1" applyBorder="1"/>
    <xf numFmtId="43" fontId="10" fillId="0" borderId="5" xfId="1" applyFont="1" applyBorder="1"/>
    <xf numFmtId="0" fontId="10" fillId="0" borderId="1" xfId="0" applyFont="1" applyBorder="1"/>
    <xf numFmtId="43" fontId="10" fillId="0" borderId="6" xfId="1" applyFont="1" applyBorder="1" applyAlignment="1">
      <alignment horizontal="center"/>
    </xf>
    <xf numFmtId="43" fontId="10" fillId="0" borderId="1" xfId="1" applyFont="1" applyBorder="1" applyAlignment="1">
      <alignment horizontal="center"/>
    </xf>
    <xf numFmtId="10" fontId="10" fillId="0" borderId="1" xfId="5" applyNumberFormat="1" applyFont="1" applyBorder="1" applyAlignment="1">
      <alignment horizontal="center"/>
    </xf>
    <xf numFmtId="0" fontId="21" fillId="0" borderId="1" xfId="0" applyFont="1" applyBorder="1" applyAlignment="1">
      <alignment vertical="top" wrapText="1"/>
    </xf>
    <xf numFmtId="43" fontId="10" fillId="0" borderId="6" xfId="1" applyFont="1" applyFill="1" applyBorder="1"/>
    <xf numFmtId="43" fontId="10" fillId="0" borderId="6" xfId="1" applyFont="1" applyFill="1" applyBorder="1" applyAlignment="1">
      <alignment horizontal="center"/>
    </xf>
    <xf numFmtId="43" fontId="10" fillId="0" borderId="1" xfId="1" applyFont="1" applyFill="1" applyBorder="1" applyAlignment="1">
      <alignment horizontal="center"/>
    </xf>
    <xf numFmtId="43" fontId="10" fillId="0" borderId="1" xfId="1" applyFont="1" applyFill="1" applyBorder="1"/>
    <xf numFmtId="43" fontId="10" fillId="0" borderId="5" xfId="1" applyFont="1" applyFill="1" applyBorder="1"/>
    <xf numFmtId="0" fontId="10" fillId="6" borderId="1" xfId="0" applyFont="1" applyFill="1" applyBorder="1" applyAlignment="1">
      <alignment horizontal="center"/>
    </xf>
    <xf numFmtId="0" fontId="9" fillId="6" borderId="1" xfId="0" applyFont="1" applyFill="1" applyBorder="1"/>
    <xf numFmtId="43" fontId="9" fillId="6" borderId="1" xfId="1" applyFont="1" applyFill="1" applyBorder="1"/>
    <xf numFmtId="43" fontId="10" fillId="6" borderId="6" xfId="1" applyFont="1" applyFill="1" applyBorder="1"/>
    <xf numFmtId="43" fontId="10" fillId="6" borderId="6" xfId="1" applyFont="1" applyFill="1" applyBorder="1" applyAlignment="1">
      <alignment horizontal="center"/>
    </xf>
    <xf numFmtId="43" fontId="10" fillId="6" borderId="1" xfId="1" applyFont="1" applyFill="1" applyBorder="1" applyAlignment="1">
      <alignment horizontal="center"/>
    </xf>
    <xf numFmtId="43" fontId="10" fillId="6" borderId="1" xfId="1" applyFont="1" applyFill="1" applyBorder="1"/>
    <xf numFmtId="43" fontId="10" fillId="6" borderId="5" xfId="1" applyFont="1" applyFill="1" applyBorder="1"/>
    <xf numFmtId="10" fontId="10" fillId="6" borderId="1" xfId="5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9" fillId="7" borderId="1" xfId="0" applyFont="1" applyFill="1" applyBorder="1"/>
    <xf numFmtId="43" fontId="9" fillId="7" borderId="1" xfId="1" applyFont="1" applyFill="1" applyBorder="1"/>
    <xf numFmtId="43" fontId="10" fillId="7" borderId="1" xfId="1" applyFont="1" applyFill="1" applyBorder="1"/>
    <xf numFmtId="43" fontId="11" fillId="7" borderId="1" xfId="1" applyFont="1" applyFill="1" applyBorder="1" applyAlignment="1">
      <alignment horizontal="left" vertical="top" wrapText="1"/>
    </xf>
    <xf numFmtId="43" fontId="10" fillId="7" borderId="1" xfId="1" applyFont="1" applyFill="1" applyBorder="1" applyAlignment="1">
      <alignment horizontal="center"/>
    </xf>
    <xf numFmtId="43" fontId="10" fillId="7" borderId="5" xfId="1" applyFont="1" applyFill="1" applyBorder="1"/>
    <xf numFmtId="10" fontId="10" fillId="7" borderId="1" xfId="5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0" fontId="9" fillId="0" borderId="1" xfId="5" applyNumberFormat="1" applyFont="1" applyBorder="1" applyAlignment="1">
      <alignment horizontal="center"/>
    </xf>
    <xf numFmtId="0" fontId="9" fillId="0" borderId="0" xfId="0" applyFont="1"/>
    <xf numFmtId="43" fontId="9" fillId="0" borderId="0" xfId="1" applyFont="1" applyBorder="1"/>
    <xf numFmtId="10" fontId="9" fillId="0" borderId="0" xfId="5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0" applyNumberFormat="1" applyFont="1"/>
    <xf numFmtId="43" fontId="9" fillId="0" borderId="0" xfId="1" applyFont="1"/>
    <xf numFmtId="43" fontId="10" fillId="0" borderId="0" xfId="1" applyFont="1"/>
    <xf numFmtId="43" fontId="9" fillId="0" borderId="0" xfId="1" applyFont="1" applyBorder="1" applyAlignment="1"/>
    <xf numFmtId="43" fontId="9" fillId="0" borderId="9" xfId="1" applyFont="1" applyBorder="1"/>
    <xf numFmtId="43" fontId="10" fillId="0" borderId="0" xfId="1" applyFont="1" applyBorder="1"/>
    <xf numFmtId="187" fontId="9" fillId="0" borderId="0" xfId="1" applyNumberFormat="1" applyFont="1" applyBorder="1"/>
    <xf numFmtId="10" fontId="9" fillId="0" borderId="0" xfId="5" applyNumberFormat="1" applyFont="1" applyAlignment="1">
      <alignment horizontal="center"/>
    </xf>
    <xf numFmtId="10" fontId="9" fillId="0" borderId="0" xfId="5" applyNumberFormat="1" applyFont="1" applyAlignment="1">
      <alignment horizontal="right"/>
    </xf>
    <xf numFmtId="0" fontId="22" fillId="0" borderId="0" xfId="2" applyFont="1" applyBorder="1" applyAlignment="1">
      <alignment vertical="center"/>
    </xf>
    <xf numFmtId="0" fontId="22" fillId="0" borderId="0" xfId="2" applyFont="1" applyBorder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wrapText="1"/>
    </xf>
    <xf numFmtId="4" fontId="22" fillId="0" borderId="1" xfId="3" applyNumberFormat="1" applyFont="1" applyBorder="1" applyAlignment="1">
      <alignment horizontal="center" vertical="center" wrapText="1"/>
    </xf>
    <xf numFmtId="43" fontId="22" fillId="0" borderId="1" xfId="1" applyFont="1" applyBorder="1" applyAlignment="1">
      <alignment horizontal="center" vertical="center" wrapText="1"/>
    </xf>
    <xf numFmtId="0" fontId="22" fillId="5" borderId="1" xfId="3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19" fillId="0" borderId="1" xfId="3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43" fontId="19" fillId="0" borderId="1" xfId="1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3" fontId="19" fillId="0" borderId="1" xfId="1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43" fontId="18" fillId="0" borderId="0" xfId="0" applyNumberFormat="1" applyFont="1" applyAlignment="1">
      <alignment vertical="center"/>
    </xf>
    <xf numFmtId="43" fontId="24" fillId="0" borderId="0" xfId="0" applyNumberFormat="1" applyFont="1"/>
    <xf numFmtId="43" fontId="19" fillId="0" borderId="0" xfId="1" applyFont="1" applyBorder="1" applyAlignment="1">
      <alignment horizontal="center" vertical="center" wrapText="1"/>
    </xf>
    <xf numFmtId="43" fontId="18" fillId="0" borderId="0" xfId="0" applyNumberFormat="1" applyFont="1"/>
    <xf numFmtId="43" fontId="22" fillId="0" borderId="1" xfId="1" applyFont="1" applyBorder="1" applyAlignment="1">
      <alignment horizontal="center" vertical="center" wrapText="1"/>
    </xf>
    <xf numFmtId="4" fontId="22" fillId="0" borderId="1" xfId="3" applyNumberFormat="1" applyFont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19" fillId="0" borderId="1" xfId="3" applyFont="1" applyBorder="1" applyAlignment="1">
      <alignment horizontal="left" vertical="center" wrapText="1"/>
    </xf>
    <xf numFmtId="0" fontId="18" fillId="0" borderId="0" xfId="0" applyFont="1" applyAlignment="1">
      <alignment vertical="top"/>
    </xf>
    <xf numFmtId="43" fontId="18" fillId="0" borderId="0" xfId="1" applyFo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22" fillId="0" borderId="0" xfId="0" applyFont="1" applyBorder="1" applyAlignment="1">
      <alignment horizontal="center" vertical="center"/>
    </xf>
    <xf numFmtId="43" fontId="22" fillId="0" borderId="6" xfId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43" fontId="22" fillId="6" borderId="1" xfId="1" applyFont="1" applyFill="1" applyBorder="1" applyAlignment="1">
      <alignment horizontal="center" vertical="center" wrapText="1"/>
    </xf>
    <xf numFmtId="43" fontId="22" fillId="6" borderId="6" xfId="1" applyFont="1" applyFill="1" applyBorder="1" applyAlignment="1">
      <alignment horizontal="center" vertical="center" wrapText="1"/>
    </xf>
    <xf numFmtId="43" fontId="22" fillId="6" borderId="5" xfId="1" applyFont="1" applyFill="1" applyBorder="1" applyAlignment="1">
      <alignment horizontal="center" vertical="center" wrapText="1"/>
    </xf>
    <xf numFmtId="43" fontId="22" fillId="6" borderId="3" xfId="1" applyFont="1" applyFill="1" applyBorder="1" applyAlignment="1">
      <alignment horizontal="center" vertical="center" wrapText="1"/>
    </xf>
    <xf numFmtId="43" fontId="22" fillId="6" borderId="8" xfId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43" fontId="19" fillId="0" borderId="1" xfId="1" applyFont="1" applyBorder="1" applyAlignment="1">
      <alignment vertical="center"/>
    </xf>
    <xf numFmtId="43" fontId="19" fillId="0" borderId="6" xfId="1" applyFont="1" applyBorder="1" applyAlignment="1">
      <alignment vertical="center"/>
    </xf>
    <xf numFmtId="43" fontId="19" fillId="0" borderId="5" xfId="1" applyFont="1" applyBorder="1" applyAlignment="1">
      <alignment vertical="center"/>
    </xf>
    <xf numFmtId="10" fontId="19" fillId="0" borderId="1" xfId="5" applyNumberFormat="1" applyFont="1" applyBorder="1" applyAlignment="1">
      <alignment horizontal="center" vertical="center"/>
    </xf>
    <xf numFmtId="43" fontId="22" fillId="0" borderId="1" xfId="1" applyFont="1" applyBorder="1" applyAlignment="1">
      <alignment vertical="center"/>
    </xf>
    <xf numFmtId="43" fontId="19" fillId="0" borderId="6" xfId="1" applyFont="1" applyBorder="1" applyAlignment="1">
      <alignment horizontal="center" vertical="center"/>
    </xf>
    <xf numFmtId="43" fontId="19" fillId="0" borderId="1" xfId="1" applyFont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vertical="center"/>
    </xf>
    <xf numFmtId="43" fontId="22" fillId="6" borderId="1" xfId="1" applyFont="1" applyFill="1" applyBorder="1" applyAlignment="1">
      <alignment vertical="center"/>
    </xf>
    <xf numFmtId="43" fontId="19" fillId="6" borderId="6" xfId="1" applyFont="1" applyFill="1" applyBorder="1" applyAlignment="1">
      <alignment vertical="center"/>
    </xf>
    <xf numFmtId="43" fontId="19" fillId="6" borderId="6" xfId="1" applyFont="1" applyFill="1" applyBorder="1" applyAlignment="1">
      <alignment horizontal="center" vertical="center"/>
    </xf>
    <xf numFmtId="43" fontId="19" fillId="6" borderId="1" xfId="1" applyFont="1" applyFill="1" applyBorder="1" applyAlignment="1">
      <alignment horizontal="center" vertical="center"/>
    </xf>
    <xf numFmtId="43" fontId="19" fillId="6" borderId="1" xfId="1" applyFont="1" applyFill="1" applyBorder="1" applyAlignment="1">
      <alignment vertical="center"/>
    </xf>
    <xf numFmtId="43" fontId="19" fillId="6" borderId="5" xfId="1" applyFont="1" applyFill="1" applyBorder="1" applyAlignment="1">
      <alignment vertical="center"/>
    </xf>
    <xf numFmtId="10" fontId="19" fillId="6" borderId="1" xfId="5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10" fontId="22" fillId="0" borderId="1" xfId="5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43" fontId="22" fillId="0" borderId="0" xfId="1" applyFont="1" applyBorder="1" applyAlignment="1">
      <alignment vertical="center"/>
    </xf>
    <xf numFmtId="10" fontId="22" fillId="0" borderId="0" xfId="5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3" fontId="19" fillId="0" borderId="0" xfId="0" applyNumberFormat="1" applyFont="1" applyAlignment="1">
      <alignment vertical="center"/>
    </xf>
    <xf numFmtId="43" fontId="22" fillId="0" borderId="0" xfId="1" applyFont="1" applyAlignment="1">
      <alignment vertical="center"/>
    </xf>
    <xf numFmtId="43" fontId="19" fillId="0" borderId="0" xfId="1" applyFont="1" applyAlignment="1">
      <alignment vertical="center"/>
    </xf>
    <xf numFmtId="43" fontId="22" fillId="0" borderId="9" xfId="1" applyFont="1" applyBorder="1" applyAlignment="1">
      <alignment vertical="center"/>
    </xf>
    <xf numFmtId="43" fontId="19" fillId="0" borderId="0" xfId="1" applyFont="1" applyBorder="1" applyAlignment="1">
      <alignment vertical="center"/>
    </xf>
    <xf numFmtId="187" fontId="22" fillId="0" borderId="0" xfId="1" applyNumberFormat="1" applyFont="1" applyBorder="1" applyAlignment="1">
      <alignment vertical="center"/>
    </xf>
    <xf numFmtId="10" fontId="22" fillId="0" borderId="0" xfId="5" applyNumberFormat="1" applyFont="1" applyAlignment="1">
      <alignment horizontal="center" vertical="center"/>
    </xf>
    <xf numFmtId="10" fontId="22" fillId="0" borderId="0" xfId="5" applyNumberFormat="1" applyFont="1" applyAlignment="1">
      <alignment horizontal="right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>
      <alignment horizontal="left" vertical="center" wrapText="1"/>
    </xf>
    <xf numFmtId="43" fontId="19" fillId="3" borderId="1" xfId="1" applyFont="1" applyFill="1" applyBorder="1" applyAlignment="1">
      <alignment horizontal="center" vertical="center" wrapText="1"/>
    </xf>
    <xf numFmtId="43" fontId="19" fillId="5" borderId="1" xfId="1" applyFont="1" applyFill="1" applyBorder="1" applyAlignment="1">
      <alignment horizontal="center" vertical="center" wrapText="1"/>
    </xf>
    <xf numFmtId="43" fontId="27" fillId="5" borderId="1" xfId="1" applyFont="1" applyFill="1" applyBorder="1" applyAlignment="1">
      <alignment horizontal="center" wrapText="1"/>
    </xf>
    <xf numFmtId="43" fontId="27" fillId="5" borderId="1" xfId="1" applyFont="1" applyFill="1" applyBorder="1" applyAlignment="1">
      <alignment horizontal="center" vertical="center"/>
    </xf>
    <xf numFmtId="0" fontId="26" fillId="0" borderId="1" xfId="0" applyFont="1" applyBorder="1" applyAlignment="1" applyProtection="1">
      <alignment horizontal="left" vertical="center" wrapText="1"/>
      <protection locked="0"/>
    </xf>
    <xf numFmtId="43" fontId="22" fillId="0" borderId="1" xfId="1" applyNumberFormat="1" applyFont="1" applyBorder="1" applyAlignment="1">
      <alignment horizontal="center" vertical="center" wrapText="1"/>
    </xf>
    <xf numFmtId="43" fontId="22" fillId="0" borderId="1" xfId="1" applyFont="1" applyBorder="1" applyAlignment="1">
      <alignment horizontal="center" vertical="center" wrapText="1"/>
    </xf>
    <xf numFmtId="4" fontId="22" fillId="0" borderId="1" xfId="3" applyNumberFormat="1" applyFont="1" applyBorder="1" applyAlignment="1">
      <alignment horizontal="center" vertical="center" wrapText="1"/>
    </xf>
    <xf numFmtId="0" fontId="22" fillId="5" borderId="1" xfId="3" applyFont="1" applyFill="1" applyBorder="1" applyAlignment="1">
      <alignment horizontal="center" vertical="center" wrapText="1"/>
    </xf>
    <xf numFmtId="43" fontId="22" fillId="0" borderId="1" xfId="1" applyFont="1" applyBorder="1" applyAlignment="1">
      <alignment horizontal="center" vertical="center" wrapText="1"/>
    </xf>
    <xf numFmtId="4" fontId="22" fillId="0" borderId="1" xfId="3" applyNumberFormat="1" applyFont="1" applyBorder="1" applyAlignment="1">
      <alignment horizontal="center" vertical="center" wrapText="1"/>
    </xf>
    <xf numFmtId="0" fontId="22" fillId="5" borderId="1" xfId="3" applyFont="1" applyFill="1" applyBorder="1" applyAlignment="1">
      <alignment horizontal="center" vertical="center" wrapText="1"/>
    </xf>
    <xf numFmtId="43" fontId="18" fillId="0" borderId="1" xfId="1" applyFont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43" fontId="19" fillId="0" borderId="1" xfId="1" applyFont="1" applyBorder="1" applyAlignment="1">
      <alignment horizontal="left" vertical="center" wrapText="1"/>
    </xf>
    <xf numFmtId="0" fontId="10" fillId="5" borderId="1" xfId="0" quotePrefix="1" applyFont="1" applyFill="1" applyBorder="1" applyAlignment="1">
      <alignment horizontal="center" vertical="center"/>
    </xf>
    <xf numFmtId="43" fontId="19" fillId="5" borderId="1" xfId="1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43" fontId="18" fillId="0" borderId="1" xfId="1" applyFont="1" applyBorder="1" applyAlignment="1">
      <alignment vertical="center" wrapText="1"/>
    </xf>
    <xf numFmtId="43" fontId="18" fillId="0" borderId="1" xfId="1" applyFont="1" applyBorder="1" applyAlignment="1">
      <alignment horizontal="center" vertical="center" wrapText="1"/>
    </xf>
    <xf numFmtId="17" fontId="18" fillId="4" borderId="1" xfId="0" quotePrefix="1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horizontal="center" vertical="center"/>
    </xf>
    <xf numFmtId="17" fontId="18" fillId="4" borderId="1" xfId="0" applyNumberFormat="1" applyFont="1" applyFill="1" applyBorder="1" applyAlignment="1">
      <alignment horizontal="center" vertical="center"/>
    </xf>
    <xf numFmtId="43" fontId="19" fillId="0" borderId="1" xfId="1" applyFont="1" applyFill="1" applyBorder="1" applyAlignment="1">
      <alignment vertical="center"/>
    </xf>
    <xf numFmtId="43" fontId="19" fillId="0" borderId="5" xfId="1" applyFont="1" applyFill="1" applyBorder="1" applyAlignment="1">
      <alignment vertical="center"/>
    </xf>
    <xf numFmtId="43" fontId="22" fillId="0" borderId="1" xfId="1" applyFont="1" applyBorder="1" applyAlignment="1">
      <alignment horizontal="center" vertical="center" wrapText="1"/>
    </xf>
    <xf numFmtId="0" fontId="22" fillId="5" borderId="1" xfId="3" applyFont="1" applyFill="1" applyBorder="1" applyAlignment="1">
      <alignment horizontal="center" vertical="center" wrapText="1"/>
    </xf>
    <xf numFmtId="4" fontId="22" fillId="0" borderId="1" xfId="3" applyNumberFormat="1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4" fontId="28" fillId="0" borderId="0" xfId="0" applyNumberFormat="1" applyFont="1"/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17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3" fontId="22" fillId="0" borderId="6" xfId="1" applyFont="1" applyBorder="1" applyAlignment="1">
      <alignment horizontal="center" vertical="center" wrapText="1"/>
    </xf>
    <xf numFmtId="43" fontId="22" fillId="0" borderId="1" xfId="1" applyFont="1" applyBorder="1" applyAlignment="1">
      <alignment horizontal="center" vertical="center" wrapText="1"/>
    </xf>
    <xf numFmtId="43" fontId="22" fillId="0" borderId="5" xfId="1" applyFont="1" applyBorder="1" applyAlignment="1">
      <alignment horizontal="center" vertical="center" wrapText="1"/>
    </xf>
    <xf numFmtId="43" fontId="22" fillId="0" borderId="7" xfId="1" applyFont="1" applyBorder="1" applyAlignment="1">
      <alignment horizontal="center" vertical="center" wrapText="1"/>
    </xf>
    <xf numFmtId="43" fontId="22" fillId="0" borderId="2" xfId="1" applyFont="1" applyBorder="1" applyAlignment="1">
      <alignment horizontal="center" vertical="center" wrapText="1"/>
    </xf>
    <xf numFmtId="43" fontId="22" fillId="0" borderId="3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 wrapText="1"/>
    </xf>
    <xf numFmtId="0" fontId="22" fillId="5" borderId="1" xfId="3" applyFont="1" applyFill="1" applyBorder="1" applyAlignment="1">
      <alignment horizontal="center" vertical="center" wrapText="1"/>
    </xf>
    <xf numFmtId="0" fontId="22" fillId="5" borderId="5" xfId="3" applyFont="1" applyFill="1" applyBorder="1" applyAlignment="1">
      <alignment horizontal="center" vertical="center" wrapText="1"/>
    </xf>
    <xf numFmtId="0" fontId="22" fillId="5" borderId="6" xfId="3" applyFont="1" applyFill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4" fontId="22" fillId="0" borderId="1" xfId="3" applyNumberFormat="1" applyFont="1" applyBorder="1" applyAlignment="1">
      <alignment horizontal="center" vertical="center"/>
    </xf>
    <xf numFmtId="4" fontId="22" fillId="0" borderId="1" xfId="3" applyNumberFormat="1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22" fillId="3" borderId="1" xfId="3" applyFont="1" applyFill="1" applyBorder="1" applyAlignment="1">
      <alignment horizontal="center" vertical="center" wrapText="1"/>
    </xf>
    <xf numFmtId="0" fontId="22" fillId="3" borderId="5" xfId="3" applyFont="1" applyFill="1" applyBorder="1" applyAlignment="1">
      <alignment horizontal="center" vertical="center" wrapText="1"/>
    </xf>
    <xf numFmtId="0" fontId="22" fillId="3" borderId="6" xfId="3" applyFont="1" applyFill="1" applyBorder="1" applyAlignment="1">
      <alignment horizontal="center" vertical="center" wrapText="1"/>
    </xf>
    <xf numFmtId="0" fontId="12" fillId="5" borderId="5" xfId="3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/>
    </xf>
    <xf numFmtId="4" fontId="12" fillId="0" borderId="1" xfId="3" applyNumberFormat="1" applyFont="1" applyBorder="1" applyAlignment="1">
      <alignment horizontal="center" vertical="center" wrapText="1"/>
    </xf>
    <xf numFmtId="0" fontId="12" fillId="5" borderId="1" xfId="3" applyFont="1" applyFill="1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 wrapText="1"/>
    </xf>
    <xf numFmtId="43" fontId="9" fillId="0" borderId="3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3" fontId="9" fillId="0" borderId="5" xfId="1" applyFont="1" applyBorder="1" applyAlignment="1">
      <alignment horizontal="center" vertical="center" wrapText="1"/>
    </xf>
    <xf numFmtId="43" fontId="9" fillId="0" borderId="7" xfId="1" applyFont="1" applyBorder="1" applyAlignment="1">
      <alignment horizontal="center" vertical="center" wrapText="1"/>
    </xf>
    <xf numFmtId="43" fontId="9" fillId="0" borderId="6" xfId="1" applyFont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43" fontId="12" fillId="0" borderId="1" xfId="1" applyFont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 wrapText="1"/>
    </xf>
    <xf numFmtId="0" fontId="12" fillId="3" borderId="5" xfId="3" applyFont="1" applyFill="1" applyBorder="1" applyAlignment="1">
      <alignment horizontal="center" vertical="center" wrapText="1"/>
    </xf>
    <xf numFmtId="0" fontId="12" fillId="3" borderId="6" xfId="3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</cellXfs>
  <cellStyles count="6">
    <cellStyle name="Comma" xfId="1" builtinId="3"/>
    <cellStyle name="Comma 2" xfId="4"/>
    <cellStyle name="Normal" xfId="0" builtinId="0"/>
    <cellStyle name="Normal 2" xfId="2"/>
    <cellStyle name="Normal 3" xfId="3"/>
    <cellStyle name="Percent" xfId="5" builtinId="5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F43"/>
  <sheetViews>
    <sheetView view="pageBreakPreview" topLeftCell="A29" zoomScaleNormal="80" zoomScaleSheetLayoutView="100" workbookViewId="0">
      <selection activeCell="AH33" sqref="AH33"/>
    </sheetView>
  </sheetViews>
  <sheetFormatPr defaultColWidth="8.75" defaultRowHeight="21.75" x14ac:dyDescent="0.2"/>
  <cols>
    <col min="1" max="1" width="8.75" style="153"/>
    <col min="2" max="2" width="39.875" style="153" customWidth="1"/>
    <col min="3" max="3" width="15.75" style="193" customWidth="1"/>
    <col min="4" max="4" width="17.5" style="193" customWidth="1"/>
    <col min="5" max="5" width="19.625" style="193" customWidth="1"/>
    <col min="6" max="6" width="13.25" style="193" hidden="1" customWidth="1"/>
    <col min="7" max="7" width="15" style="193" hidden="1" customWidth="1"/>
    <col min="8" max="8" width="13.5" style="193" hidden="1" customWidth="1"/>
    <col min="9" max="9" width="14.625" style="193" hidden="1" customWidth="1"/>
    <col min="10" max="10" width="13.5" style="193" hidden="1" customWidth="1"/>
    <col min="11" max="11" width="14.625" style="193" hidden="1" customWidth="1"/>
    <col min="12" max="12" width="13.5" style="193" customWidth="1"/>
    <col min="13" max="13" width="14.625" style="193" customWidth="1"/>
    <col min="14" max="28" width="14.625" style="193" hidden="1" customWidth="1"/>
    <col min="29" max="29" width="17.375" style="193" hidden="1" customWidth="1"/>
    <col min="30" max="30" width="15.875" style="193" customWidth="1"/>
    <col min="31" max="31" width="16.875" style="193" customWidth="1"/>
    <col min="32" max="32" width="14.75" style="153" customWidth="1"/>
    <col min="33" max="16384" width="8.75" style="153"/>
  </cols>
  <sheetData>
    <row r="1" spans="1:32" x14ac:dyDescent="0.2">
      <c r="A1" s="239" t="s">
        <v>43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</row>
    <row r="2" spans="1:32" x14ac:dyDescent="0.2">
      <c r="A2" s="239" t="s">
        <v>231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</row>
    <row r="3" spans="1:32" x14ac:dyDescent="0.2">
      <c r="A3" s="240" t="s">
        <v>107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</row>
    <row r="4" spans="1:32" hidden="1" x14ac:dyDescent="0.2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</row>
    <row r="5" spans="1:32" x14ac:dyDescent="0.2">
      <c r="A5" s="154"/>
      <c r="B5" s="154"/>
      <c r="C5" s="154"/>
      <c r="D5" s="154"/>
      <c r="E5" s="154"/>
      <c r="F5" s="241">
        <v>23651</v>
      </c>
      <c r="G5" s="242"/>
      <c r="H5" s="241">
        <v>23682</v>
      </c>
      <c r="I5" s="242"/>
      <c r="J5" s="241">
        <v>23712</v>
      </c>
      <c r="K5" s="242"/>
      <c r="L5" s="241">
        <v>23743</v>
      </c>
      <c r="M5" s="242"/>
      <c r="N5" s="241">
        <v>23774</v>
      </c>
      <c r="O5" s="242"/>
      <c r="P5" s="241">
        <v>23802</v>
      </c>
      <c r="Q5" s="242"/>
      <c r="R5" s="241">
        <v>23833</v>
      </c>
      <c r="S5" s="242"/>
      <c r="T5" s="241">
        <v>23863</v>
      </c>
      <c r="U5" s="242"/>
      <c r="V5" s="241">
        <v>23894</v>
      </c>
      <c r="W5" s="242"/>
      <c r="X5" s="241">
        <v>23924</v>
      </c>
      <c r="Y5" s="242"/>
      <c r="Z5" s="241">
        <v>23955</v>
      </c>
      <c r="AA5" s="242"/>
      <c r="AB5" s="241">
        <v>23986</v>
      </c>
      <c r="AC5" s="242"/>
      <c r="AD5" s="236" t="s">
        <v>248</v>
      </c>
      <c r="AE5" s="237"/>
      <c r="AF5" s="238"/>
    </row>
    <row r="6" spans="1:32" ht="39" customHeight="1" x14ac:dyDescent="0.2">
      <c r="A6" s="242" t="s">
        <v>28</v>
      </c>
      <c r="B6" s="242" t="s">
        <v>29</v>
      </c>
      <c r="C6" s="245" t="s">
        <v>81</v>
      </c>
      <c r="D6" s="246"/>
      <c r="E6" s="243"/>
      <c r="F6" s="243" t="s">
        <v>30</v>
      </c>
      <c r="G6" s="244" t="s">
        <v>31</v>
      </c>
      <c r="H6" s="244" t="s">
        <v>30</v>
      </c>
      <c r="I6" s="244" t="s">
        <v>31</v>
      </c>
      <c r="J6" s="244" t="s">
        <v>30</v>
      </c>
      <c r="K6" s="245" t="s">
        <v>31</v>
      </c>
      <c r="L6" s="247" t="s">
        <v>30</v>
      </c>
      <c r="M6" s="247" t="s">
        <v>31</v>
      </c>
      <c r="N6" s="247" t="s">
        <v>30</v>
      </c>
      <c r="O6" s="247" t="s">
        <v>31</v>
      </c>
      <c r="P6" s="247" t="s">
        <v>30</v>
      </c>
      <c r="Q6" s="247" t="s">
        <v>31</v>
      </c>
      <c r="R6" s="247" t="s">
        <v>30</v>
      </c>
      <c r="S6" s="247" t="s">
        <v>31</v>
      </c>
      <c r="T6" s="247" t="s">
        <v>30</v>
      </c>
      <c r="U6" s="247" t="s">
        <v>31</v>
      </c>
      <c r="V6" s="247" t="s">
        <v>30</v>
      </c>
      <c r="W6" s="247" t="s">
        <v>31</v>
      </c>
      <c r="X6" s="247" t="s">
        <v>30</v>
      </c>
      <c r="Y6" s="247" t="s">
        <v>31</v>
      </c>
      <c r="Z6" s="247" t="s">
        <v>30</v>
      </c>
      <c r="AA6" s="247" t="s">
        <v>31</v>
      </c>
      <c r="AB6" s="247" t="s">
        <v>30</v>
      </c>
      <c r="AC6" s="247" t="s">
        <v>31</v>
      </c>
      <c r="AD6" s="244" t="s">
        <v>42</v>
      </c>
      <c r="AE6" s="244" t="s">
        <v>44</v>
      </c>
      <c r="AF6" s="249" t="s">
        <v>32</v>
      </c>
    </row>
    <row r="7" spans="1:32" s="156" customFormat="1" ht="39" customHeight="1" x14ac:dyDescent="0.2">
      <c r="A7" s="242"/>
      <c r="B7" s="242"/>
      <c r="C7" s="128" t="s">
        <v>87</v>
      </c>
      <c r="D7" s="155" t="s">
        <v>30</v>
      </c>
      <c r="E7" s="155" t="s">
        <v>31</v>
      </c>
      <c r="F7" s="243"/>
      <c r="G7" s="244"/>
      <c r="H7" s="244"/>
      <c r="I7" s="244"/>
      <c r="J7" s="244"/>
      <c r="K7" s="245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4"/>
      <c r="AE7" s="244"/>
      <c r="AF7" s="249"/>
    </row>
    <row r="8" spans="1:32" s="156" customFormat="1" ht="21.6" customHeight="1" x14ac:dyDescent="0.2">
      <c r="A8" s="157"/>
      <c r="B8" s="158" t="s">
        <v>49</v>
      </c>
      <c r="C8" s="159"/>
      <c r="D8" s="160"/>
      <c r="E8" s="160"/>
      <c r="F8" s="160"/>
      <c r="G8" s="159"/>
      <c r="H8" s="159"/>
      <c r="I8" s="159"/>
      <c r="J8" s="159"/>
      <c r="K8" s="161"/>
      <c r="L8" s="162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59"/>
      <c r="AE8" s="159"/>
      <c r="AF8" s="164"/>
    </row>
    <row r="9" spans="1:32" x14ac:dyDescent="0.2">
      <c r="A9" s="165"/>
      <c r="B9" s="166" t="s">
        <v>33</v>
      </c>
      <c r="C9" s="167"/>
      <c r="D9" s="168"/>
      <c r="E9" s="168"/>
      <c r="F9" s="168"/>
      <c r="G9" s="167"/>
      <c r="H9" s="167"/>
      <c r="I9" s="167"/>
      <c r="J9" s="167"/>
      <c r="K9" s="169"/>
      <c r="L9" s="167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7"/>
      <c r="AE9" s="167"/>
      <c r="AF9" s="170"/>
    </row>
    <row r="10" spans="1:32" ht="43.5" x14ac:dyDescent="0.2">
      <c r="A10" s="165">
        <v>1</v>
      </c>
      <c r="B10" s="132" t="s">
        <v>93</v>
      </c>
      <c r="C10" s="171">
        <v>1500000</v>
      </c>
      <c r="D10" s="168">
        <v>1500000</v>
      </c>
      <c r="E10" s="167"/>
      <c r="F10" s="172"/>
      <c r="G10" s="173"/>
      <c r="H10" s="173"/>
      <c r="I10" s="173"/>
      <c r="J10" s="167"/>
      <c r="K10" s="169"/>
      <c r="L10" s="167">
        <v>1500000</v>
      </c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7">
        <f>SUM(F10:AC10)</f>
        <v>1500000</v>
      </c>
      <c r="AE10" s="167">
        <f>F10+H10+J10+L10+N10+P10+R10+T10+V10+X10+Z10+AB10</f>
        <v>1500000</v>
      </c>
      <c r="AF10" s="170">
        <f>AE10/AD10</f>
        <v>1</v>
      </c>
    </row>
    <row r="11" spans="1:32" x14ac:dyDescent="0.2">
      <c r="A11" s="174"/>
      <c r="B11" s="175" t="s">
        <v>36</v>
      </c>
      <c r="C11" s="176"/>
      <c r="D11" s="177"/>
      <c r="E11" s="177"/>
      <c r="F11" s="178"/>
      <c r="G11" s="179"/>
      <c r="H11" s="179"/>
      <c r="I11" s="179"/>
      <c r="J11" s="180"/>
      <c r="K11" s="181"/>
      <c r="L11" s="180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0"/>
      <c r="AE11" s="180">
        <f t="shared" ref="AE11" si="0">F11+H11</f>
        <v>0</v>
      </c>
      <c r="AF11" s="182"/>
    </row>
    <row r="12" spans="1:32" ht="24" x14ac:dyDescent="0.2">
      <c r="A12" s="165">
        <v>1</v>
      </c>
      <c r="B12" s="183" t="s">
        <v>94</v>
      </c>
      <c r="C12" s="171">
        <v>60000</v>
      </c>
      <c r="D12" s="167">
        <v>60000</v>
      </c>
      <c r="E12" s="168"/>
      <c r="F12" s="172">
        <v>60000</v>
      </c>
      <c r="G12" s="173"/>
      <c r="H12" s="173"/>
      <c r="I12" s="173"/>
      <c r="J12" s="167"/>
      <c r="K12" s="169"/>
      <c r="L12" s="167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7">
        <f>SUM(F12:AC12)</f>
        <v>60000</v>
      </c>
      <c r="AE12" s="167">
        <f>F12+H12+J12+L12+N12+P12+R12+T12+V12+X12+Z12+AB12</f>
        <v>60000</v>
      </c>
      <c r="AF12" s="170">
        <f t="shared" ref="AF12:AF27" si="1">AE12/AD12</f>
        <v>1</v>
      </c>
    </row>
    <row r="13" spans="1:32" ht="48" x14ac:dyDescent="0.2">
      <c r="A13" s="165">
        <v>2</v>
      </c>
      <c r="B13" s="183" t="s">
        <v>95</v>
      </c>
      <c r="C13" s="171">
        <v>360000</v>
      </c>
      <c r="D13" s="168"/>
      <c r="E13" s="168">
        <v>360000</v>
      </c>
      <c r="F13" s="172"/>
      <c r="G13" s="173"/>
      <c r="H13" s="173"/>
      <c r="I13" s="173">
        <v>360000</v>
      </c>
      <c r="J13" s="167"/>
      <c r="K13" s="169"/>
      <c r="L13" s="167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7">
        <f>SUM(F13:AC13)</f>
        <v>360000</v>
      </c>
      <c r="AE13" s="167">
        <f t="shared" ref="AE13:AE23" si="2">F13+H13+J13+L13+N13+P13+R13+T13+V13+X13+Z13+AB13</f>
        <v>0</v>
      </c>
      <c r="AF13" s="170">
        <f t="shared" si="1"/>
        <v>0</v>
      </c>
    </row>
    <row r="14" spans="1:32" ht="24" x14ac:dyDescent="0.2">
      <c r="A14" s="165">
        <v>3</v>
      </c>
      <c r="B14" s="183" t="s">
        <v>96</v>
      </c>
      <c r="C14" s="171">
        <v>100000</v>
      </c>
      <c r="D14" s="168">
        <v>100000</v>
      </c>
      <c r="E14" s="168"/>
      <c r="F14" s="172">
        <v>100000</v>
      </c>
      <c r="G14" s="173"/>
      <c r="H14" s="173"/>
      <c r="I14" s="173"/>
      <c r="J14" s="167"/>
      <c r="K14" s="169"/>
      <c r="L14" s="167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7">
        <f t="shared" ref="AD14:AD23" si="3">SUM(F14:AC14)</f>
        <v>100000</v>
      </c>
      <c r="AE14" s="167">
        <f t="shared" si="2"/>
        <v>100000</v>
      </c>
      <c r="AF14" s="170">
        <f t="shared" si="1"/>
        <v>1</v>
      </c>
    </row>
    <row r="15" spans="1:32" ht="48" x14ac:dyDescent="0.2">
      <c r="A15" s="165">
        <v>4</v>
      </c>
      <c r="B15" s="184" t="s">
        <v>97</v>
      </c>
      <c r="C15" s="171">
        <v>200000</v>
      </c>
      <c r="D15" s="168">
        <v>200000</v>
      </c>
      <c r="E15" s="168"/>
      <c r="F15" s="172">
        <v>200000</v>
      </c>
      <c r="G15" s="173"/>
      <c r="H15" s="173"/>
      <c r="I15" s="173"/>
      <c r="J15" s="167"/>
      <c r="K15" s="169"/>
      <c r="L15" s="167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7">
        <f t="shared" si="3"/>
        <v>200000</v>
      </c>
      <c r="AE15" s="167">
        <f t="shared" si="2"/>
        <v>200000</v>
      </c>
      <c r="AF15" s="170">
        <f t="shared" si="1"/>
        <v>1</v>
      </c>
    </row>
    <row r="16" spans="1:32" ht="24" x14ac:dyDescent="0.2">
      <c r="A16" s="165">
        <v>5</v>
      </c>
      <c r="B16" s="183" t="s">
        <v>98</v>
      </c>
      <c r="C16" s="171">
        <v>280000</v>
      </c>
      <c r="D16" s="168">
        <v>280000</v>
      </c>
      <c r="E16" s="168"/>
      <c r="F16" s="172"/>
      <c r="G16" s="173"/>
      <c r="H16" s="173">
        <v>280000</v>
      </c>
      <c r="I16" s="173"/>
      <c r="J16" s="167"/>
      <c r="K16" s="169"/>
      <c r="L16" s="167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7">
        <f t="shared" si="3"/>
        <v>280000</v>
      </c>
      <c r="AE16" s="167">
        <f t="shared" si="2"/>
        <v>280000</v>
      </c>
      <c r="AF16" s="170">
        <f t="shared" si="1"/>
        <v>1</v>
      </c>
    </row>
    <row r="17" spans="1:32" ht="24" x14ac:dyDescent="0.2">
      <c r="A17" s="165">
        <v>6</v>
      </c>
      <c r="B17" s="183" t="s">
        <v>99</v>
      </c>
      <c r="C17" s="171">
        <v>420000</v>
      </c>
      <c r="D17" s="168">
        <v>420000</v>
      </c>
      <c r="E17" s="168"/>
      <c r="F17" s="172"/>
      <c r="G17" s="173"/>
      <c r="H17" s="173">
        <v>420000</v>
      </c>
      <c r="I17" s="173"/>
      <c r="J17" s="167"/>
      <c r="K17" s="169"/>
      <c r="L17" s="167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7">
        <f t="shared" si="3"/>
        <v>420000</v>
      </c>
      <c r="AE17" s="167">
        <f t="shared" si="2"/>
        <v>420000</v>
      </c>
      <c r="AF17" s="170">
        <f t="shared" si="1"/>
        <v>1</v>
      </c>
    </row>
    <row r="18" spans="1:32" ht="24" x14ac:dyDescent="0.2">
      <c r="A18" s="165">
        <v>7</v>
      </c>
      <c r="B18" s="183" t="s">
        <v>100</v>
      </c>
      <c r="C18" s="171">
        <v>8000</v>
      </c>
      <c r="D18" s="168">
        <v>8000</v>
      </c>
      <c r="E18" s="168"/>
      <c r="F18" s="172">
        <v>8000</v>
      </c>
      <c r="G18" s="173"/>
      <c r="H18" s="173"/>
      <c r="I18" s="173"/>
      <c r="J18" s="167"/>
      <c r="K18" s="169"/>
      <c r="L18" s="167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7">
        <f t="shared" si="3"/>
        <v>8000</v>
      </c>
      <c r="AE18" s="167">
        <f t="shared" si="2"/>
        <v>8000</v>
      </c>
      <c r="AF18" s="170">
        <f t="shared" si="1"/>
        <v>1</v>
      </c>
    </row>
    <row r="19" spans="1:32" ht="24" x14ac:dyDescent="0.2">
      <c r="A19" s="165">
        <v>8</v>
      </c>
      <c r="B19" s="183" t="s">
        <v>101</v>
      </c>
      <c r="C19" s="171">
        <v>32000</v>
      </c>
      <c r="D19" s="168">
        <v>32000</v>
      </c>
      <c r="E19" s="168"/>
      <c r="F19" s="172">
        <v>32000</v>
      </c>
      <c r="G19" s="173"/>
      <c r="H19" s="173"/>
      <c r="I19" s="173"/>
      <c r="J19" s="167"/>
      <c r="K19" s="169"/>
      <c r="L19" s="167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7">
        <f t="shared" si="3"/>
        <v>32000</v>
      </c>
      <c r="AE19" s="167">
        <f t="shared" si="2"/>
        <v>32000</v>
      </c>
      <c r="AF19" s="170">
        <f t="shared" si="1"/>
        <v>1</v>
      </c>
    </row>
    <row r="20" spans="1:32" ht="24" x14ac:dyDescent="0.2">
      <c r="A20" s="165">
        <v>9</v>
      </c>
      <c r="B20" s="183" t="s">
        <v>102</v>
      </c>
      <c r="C20" s="171">
        <v>140000</v>
      </c>
      <c r="D20" s="168"/>
      <c r="E20" s="168">
        <v>140000</v>
      </c>
      <c r="F20" s="172"/>
      <c r="G20" s="173"/>
      <c r="H20" s="173"/>
      <c r="I20" s="173">
        <v>140000</v>
      </c>
      <c r="J20" s="167"/>
      <c r="K20" s="169"/>
      <c r="L20" s="167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7">
        <f t="shared" si="3"/>
        <v>140000</v>
      </c>
      <c r="AE20" s="167">
        <f t="shared" si="2"/>
        <v>0</v>
      </c>
      <c r="AF20" s="170">
        <f t="shared" si="1"/>
        <v>0</v>
      </c>
    </row>
    <row r="21" spans="1:32" ht="24" x14ac:dyDescent="0.2">
      <c r="A21" s="165">
        <v>10</v>
      </c>
      <c r="B21" s="183" t="s">
        <v>103</v>
      </c>
      <c r="C21" s="171">
        <v>15000</v>
      </c>
      <c r="D21" s="168">
        <v>15000</v>
      </c>
      <c r="E21" s="168"/>
      <c r="F21" s="172">
        <v>15000</v>
      </c>
      <c r="G21" s="173"/>
      <c r="H21" s="173"/>
      <c r="I21" s="173"/>
      <c r="J21" s="167"/>
      <c r="K21" s="169"/>
      <c r="L21" s="167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7">
        <f t="shared" si="3"/>
        <v>15000</v>
      </c>
      <c r="AE21" s="167">
        <f t="shared" si="2"/>
        <v>15000</v>
      </c>
      <c r="AF21" s="170">
        <f t="shared" si="1"/>
        <v>1</v>
      </c>
    </row>
    <row r="22" spans="1:32" ht="24" x14ac:dyDescent="0.2">
      <c r="A22" s="165">
        <v>11</v>
      </c>
      <c r="B22" s="183" t="s">
        <v>104</v>
      </c>
      <c r="C22" s="171">
        <v>16000</v>
      </c>
      <c r="D22" s="168">
        <v>16000</v>
      </c>
      <c r="E22" s="168"/>
      <c r="F22" s="172"/>
      <c r="G22" s="173"/>
      <c r="H22" s="173">
        <v>16000</v>
      </c>
      <c r="I22" s="173"/>
      <c r="J22" s="167"/>
      <c r="K22" s="169"/>
      <c r="L22" s="167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7">
        <f t="shared" si="3"/>
        <v>16000</v>
      </c>
      <c r="AE22" s="167">
        <f t="shared" si="2"/>
        <v>16000</v>
      </c>
      <c r="AF22" s="170">
        <f t="shared" si="1"/>
        <v>1</v>
      </c>
    </row>
    <row r="23" spans="1:32" ht="24" x14ac:dyDescent="0.2">
      <c r="A23" s="165">
        <v>12</v>
      </c>
      <c r="B23" s="183" t="s">
        <v>105</v>
      </c>
      <c r="C23" s="171">
        <v>23500</v>
      </c>
      <c r="D23" s="168">
        <v>23500</v>
      </c>
      <c r="E23" s="168"/>
      <c r="F23" s="172">
        <v>23500</v>
      </c>
      <c r="G23" s="173"/>
      <c r="H23" s="173"/>
      <c r="I23" s="173"/>
      <c r="J23" s="167"/>
      <c r="K23" s="169"/>
      <c r="L23" s="167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7">
        <f t="shared" si="3"/>
        <v>23500</v>
      </c>
      <c r="AE23" s="167">
        <f t="shared" si="2"/>
        <v>23500</v>
      </c>
      <c r="AF23" s="170">
        <f t="shared" si="1"/>
        <v>1</v>
      </c>
    </row>
    <row r="24" spans="1:32" x14ac:dyDescent="0.2">
      <c r="A24" s="174"/>
      <c r="B24" s="175" t="s">
        <v>37</v>
      </c>
      <c r="C24" s="176"/>
      <c r="D24" s="177"/>
      <c r="E24" s="177"/>
      <c r="F24" s="178"/>
      <c r="G24" s="179"/>
      <c r="H24" s="179"/>
      <c r="I24" s="179"/>
      <c r="J24" s="180"/>
      <c r="K24" s="181"/>
      <c r="L24" s="180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0"/>
      <c r="AE24" s="180"/>
      <c r="AF24" s="182"/>
    </row>
    <row r="25" spans="1:32" ht="24" x14ac:dyDescent="0.2">
      <c r="A25" s="165">
        <v>1</v>
      </c>
      <c r="B25" s="184" t="s">
        <v>106</v>
      </c>
      <c r="C25" s="171">
        <v>465300</v>
      </c>
      <c r="D25" s="168">
        <v>465300</v>
      </c>
      <c r="E25" s="168"/>
      <c r="F25" s="172"/>
      <c r="G25" s="173">
        <v>465300</v>
      </c>
      <c r="H25" s="173"/>
      <c r="I25" s="173"/>
      <c r="J25" s="167"/>
      <c r="K25" s="169"/>
      <c r="L25" s="167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7">
        <f>SUM(F25:AC25)</f>
        <v>465300</v>
      </c>
      <c r="AE25" s="167">
        <f>F25+H25+J25+L25+N25+P25+R25+T25+V25+X25+Z25+AB25</f>
        <v>0</v>
      </c>
      <c r="AF25" s="170">
        <f t="shared" si="1"/>
        <v>0</v>
      </c>
    </row>
    <row r="26" spans="1:32" ht="24" x14ac:dyDescent="0.2">
      <c r="A26" s="165">
        <v>2</v>
      </c>
      <c r="B26" s="207" t="s">
        <v>167</v>
      </c>
      <c r="C26" s="171">
        <v>80000</v>
      </c>
      <c r="D26" s="168"/>
      <c r="E26" s="168">
        <v>80000</v>
      </c>
      <c r="F26" s="172"/>
      <c r="G26" s="173"/>
      <c r="H26" s="173"/>
      <c r="I26" s="173">
        <v>80000</v>
      </c>
      <c r="J26" s="167"/>
      <c r="K26" s="169"/>
      <c r="L26" s="167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7">
        <f t="shared" ref="AD26:AD29" si="4">SUM(F26:AC26)</f>
        <v>80000</v>
      </c>
      <c r="AE26" s="167">
        <f t="shared" ref="AE26:AE33" si="5">F26+H26+J26+L26+N26+P26+R26+T26+V26+X26+Z26+AB26</f>
        <v>0</v>
      </c>
      <c r="AF26" s="170">
        <f t="shared" si="1"/>
        <v>0</v>
      </c>
    </row>
    <row r="27" spans="1:32" ht="24" x14ac:dyDescent="0.2">
      <c r="A27" s="165">
        <v>3</v>
      </c>
      <c r="B27" s="183" t="s">
        <v>172</v>
      </c>
      <c r="C27" s="208">
        <v>89750</v>
      </c>
      <c r="D27" s="168">
        <v>89750</v>
      </c>
      <c r="E27" s="168"/>
      <c r="F27" s="172"/>
      <c r="G27" s="173"/>
      <c r="H27" s="133"/>
      <c r="I27" s="133">
        <v>89750</v>
      </c>
      <c r="J27" s="167"/>
      <c r="K27" s="169"/>
      <c r="L27" s="167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7">
        <f t="shared" si="4"/>
        <v>89750</v>
      </c>
      <c r="AE27" s="167">
        <f t="shared" si="5"/>
        <v>0</v>
      </c>
      <c r="AF27" s="170">
        <f t="shared" si="1"/>
        <v>0</v>
      </c>
    </row>
    <row r="28" spans="1:32" ht="48" x14ac:dyDescent="0.2">
      <c r="A28" s="165">
        <v>4</v>
      </c>
      <c r="B28" s="183" t="s">
        <v>203</v>
      </c>
      <c r="C28" s="208">
        <v>81000</v>
      </c>
      <c r="D28" s="168">
        <v>81000</v>
      </c>
      <c r="E28" s="168"/>
      <c r="F28" s="172"/>
      <c r="G28" s="173"/>
      <c r="H28" s="133"/>
      <c r="I28" s="133">
        <v>81000</v>
      </c>
      <c r="J28" s="167"/>
      <c r="K28" s="169"/>
      <c r="L28" s="167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7">
        <f t="shared" si="4"/>
        <v>81000</v>
      </c>
      <c r="AE28" s="167">
        <f t="shared" si="5"/>
        <v>0</v>
      </c>
      <c r="AF28" s="170">
        <f t="shared" ref="AF28:AF34" si="6">AE28/AD28</f>
        <v>0</v>
      </c>
    </row>
    <row r="29" spans="1:32" ht="48" x14ac:dyDescent="0.2">
      <c r="A29" s="165">
        <v>5</v>
      </c>
      <c r="B29" s="183" t="s">
        <v>209</v>
      </c>
      <c r="C29" s="208">
        <v>155000</v>
      </c>
      <c r="D29" s="168">
        <v>155000</v>
      </c>
      <c r="E29" s="168"/>
      <c r="F29" s="172"/>
      <c r="G29" s="173"/>
      <c r="H29" s="133"/>
      <c r="I29" s="133"/>
      <c r="J29" s="228">
        <v>155000</v>
      </c>
      <c r="K29" s="229"/>
      <c r="L29" s="167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7">
        <f t="shared" si="4"/>
        <v>155000</v>
      </c>
      <c r="AE29" s="167">
        <f t="shared" si="5"/>
        <v>155000</v>
      </c>
      <c r="AF29" s="170">
        <f t="shared" si="6"/>
        <v>1</v>
      </c>
    </row>
    <row r="30" spans="1:32" ht="24" x14ac:dyDescent="0.2">
      <c r="A30" s="165">
        <v>6</v>
      </c>
      <c r="B30" s="183" t="s">
        <v>216</v>
      </c>
      <c r="C30" s="208">
        <v>288000</v>
      </c>
      <c r="D30" s="168">
        <v>288000</v>
      </c>
      <c r="E30" s="168"/>
      <c r="F30" s="172"/>
      <c r="G30" s="173"/>
      <c r="H30" s="133"/>
      <c r="I30" s="133"/>
      <c r="J30" s="228"/>
      <c r="K30" s="229">
        <v>288000</v>
      </c>
      <c r="L30" s="167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7">
        <f t="shared" ref="AD30:AD32" si="7">SUM(F30:AC30)</f>
        <v>288000</v>
      </c>
      <c r="AE30" s="167">
        <f t="shared" si="5"/>
        <v>0</v>
      </c>
      <c r="AF30" s="170">
        <f t="shared" si="6"/>
        <v>0</v>
      </c>
    </row>
    <row r="31" spans="1:32" ht="24" x14ac:dyDescent="0.2">
      <c r="A31" s="165">
        <v>7</v>
      </c>
      <c r="B31" s="183" t="s">
        <v>213</v>
      </c>
      <c r="C31" s="208">
        <v>12000</v>
      </c>
      <c r="D31" s="168"/>
      <c r="E31" s="168">
        <v>12000</v>
      </c>
      <c r="F31" s="172"/>
      <c r="G31" s="173"/>
      <c r="H31" s="133"/>
      <c r="I31" s="133"/>
      <c r="J31" s="228"/>
      <c r="K31" s="229">
        <v>12000</v>
      </c>
      <c r="L31" s="167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7">
        <f t="shared" si="7"/>
        <v>12000</v>
      </c>
      <c r="AE31" s="167">
        <f t="shared" si="5"/>
        <v>0</v>
      </c>
      <c r="AF31" s="170">
        <f t="shared" si="6"/>
        <v>0</v>
      </c>
    </row>
    <row r="32" spans="1:32" ht="24" x14ac:dyDescent="0.2">
      <c r="A32" s="165">
        <v>8</v>
      </c>
      <c r="B32" s="183" t="s">
        <v>221</v>
      </c>
      <c r="C32" s="208">
        <v>76900</v>
      </c>
      <c r="D32" s="168">
        <v>76900</v>
      </c>
      <c r="E32" s="168"/>
      <c r="F32" s="172"/>
      <c r="G32" s="173"/>
      <c r="H32" s="133"/>
      <c r="I32" s="133"/>
      <c r="J32" s="228">
        <v>76900</v>
      </c>
      <c r="K32" s="229"/>
      <c r="L32" s="167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7">
        <f t="shared" si="7"/>
        <v>76900</v>
      </c>
      <c r="AE32" s="167">
        <f t="shared" si="5"/>
        <v>76900</v>
      </c>
      <c r="AF32" s="170">
        <f t="shared" si="6"/>
        <v>1</v>
      </c>
    </row>
    <row r="33" spans="1:32" ht="48" x14ac:dyDescent="0.2">
      <c r="A33" s="165">
        <v>9</v>
      </c>
      <c r="B33" s="183" t="s">
        <v>229</v>
      </c>
      <c r="C33" s="208">
        <v>54000</v>
      </c>
      <c r="D33" s="168"/>
      <c r="E33" s="168">
        <v>54000</v>
      </c>
      <c r="F33" s="172"/>
      <c r="G33" s="173"/>
      <c r="H33" s="133"/>
      <c r="I33" s="133"/>
      <c r="J33" s="228"/>
      <c r="K33" s="229">
        <v>54000</v>
      </c>
      <c r="L33" s="167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7">
        <f>SUM(F33:AC33)</f>
        <v>54000</v>
      </c>
      <c r="AE33" s="167">
        <f t="shared" si="5"/>
        <v>0</v>
      </c>
      <c r="AF33" s="170">
        <f t="shared" si="6"/>
        <v>0</v>
      </c>
    </row>
    <row r="34" spans="1:32" ht="24" x14ac:dyDescent="0.2">
      <c r="A34" s="165">
        <v>10</v>
      </c>
      <c r="B34" s="234" t="s">
        <v>232</v>
      </c>
      <c r="C34" s="208">
        <v>75174.5</v>
      </c>
      <c r="D34" s="133">
        <v>75174.5</v>
      </c>
      <c r="E34" s="168"/>
      <c r="F34" s="172"/>
      <c r="G34" s="173"/>
      <c r="H34" s="133"/>
      <c r="I34" s="133"/>
      <c r="J34" s="228"/>
      <c r="K34" s="229"/>
      <c r="L34" s="167">
        <v>75174.5</v>
      </c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7">
        <f>SUM(F34:AC34)</f>
        <v>75174.5</v>
      </c>
      <c r="AE34" s="167">
        <f t="shared" ref="AE34" si="8">F34+H34+J34+L34+N34+P34+R34+T34+V34+X34+Z34+AB34</f>
        <v>75174.5</v>
      </c>
      <c r="AF34" s="170">
        <f t="shared" si="6"/>
        <v>1</v>
      </c>
    </row>
    <row r="35" spans="1:32" s="187" customFormat="1" x14ac:dyDescent="0.2">
      <c r="A35" s="185"/>
      <c r="B35" s="185" t="s">
        <v>39</v>
      </c>
      <c r="C35" s="171">
        <f>SUM(C9:C34)</f>
        <v>4531624.5</v>
      </c>
      <c r="D35" s="171">
        <f>SUM(D9:D34)</f>
        <v>3885624.5</v>
      </c>
      <c r="E35" s="171">
        <f>SUM(E9:E34)</f>
        <v>646000</v>
      </c>
      <c r="F35" s="171">
        <f t="shared" ref="F35:AC35" si="9">SUM(F9:F27)</f>
        <v>438500</v>
      </c>
      <c r="G35" s="171">
        <f t="shared" si="9"/>
        <v>465300</v>
      </c>
      <c r="H35" s="171">
        <f t="shared" si="9"/>
        <v>716000</v>
      </c>
      <c r="I35" s="171">
        <f t="shared" si="9"/>
        <v>669750</v>
      </c>
      <c r="J35" s="171">
        <f>SUM(J9:J33)</f>
        <v>231900</v>
      </c>
      <c r="K35" s="171">
        <f>SUM(K9:AC33)</f>
        <v>1854000</v>
      </c>
      <c r="L35" s="171">
        <f>SUM(L9:L27)</f>
        <v>1500000</v>
      </c>
      <c r="M35" s="171">
        <f>SUM(M9:M27)</f>
        <v>0</v>
      </c>
      <c r="N35" s="171">
        <f t="shared" si="9"/>
        <v>0</v>
      </c>
      <c r="O35" s="171">
        <f t="shared" si="9"/>
        <v>0</v>
      </c>
      <c r="P35" s="171">
        <f t="shared" si="9"/>
        <v>0</v>
      </c>
      <c r="Q35" s="171">
        <f t="shared" si="9"/>
        <v>0</v>
      </c>
      <c r="R35" s="171">
        <f t="shared" si="9"/>
        <v>0</v>
      </c>
      <c r="S35" s="171">
        <f t="shared" si="9"/>
        <v>0</v>
      </c>
      <c r="T35" s="171">
        <f t="shared" si="9"/>
        <v>0</v>
      </c>
      <c r="U35" s="171">
        <f t="shared" si="9"/>
        <v>0</v>
      </c>
      <c r="V35" s="171">
        <f t="shared" si="9"/>
        <v>0</v>
      </c>
      <c r="W35" s="171">
        <f t="shared" si="9"/>
        <v>0</v>
      </c>
      <c r="X35" s="171">
        <f t="shared" si="9"/>
        <v>0</v>
      </c>
      <c r="Y35" s="171">
        <f t="shared" si="9"/>
        <v>0</v>
      </c>
      <c r="Z35" s="171">
        <f t="shared" si="9"/>
        <v>0</v>
      </c>
      <c r="AA35" s="171">
        <f t="shared" si="9"/>
        <v>0</v>
      </c>
      <c r="AB35" s="171">
        <f t="shared" si="9"/>
        <v>0</v>
      </c>
      <c r="AC35" s="171">
        <f t="shared" si="9"/>
        <v>0</v>
      </c>
      <c r="AD35" s="171">
        <f>SUM(AD9:AD34)</f>
        <v>4531624.5</v>
      </c>
      <c r="AE35" s="171">
        <f>SUM(AE9:AE34)</f>
        <v>2961574.5</v>
      </c>
      <c r="AF35" s="186">
        <f>AE35/AD35</f>
        <v>0.65353484164453612</v>
      </c>
    </row>
    <row r="36" spans="1:32" s="187" customFormat="1" x14ac:dyDescent="0.2">
      <c r="A36" s="154"/>
      <c r="B36" s="154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9"/>
    </row>
    <row r="37" spans="1:32" x14ac:dyDescent="0.2">
      <c r="A37" s="190"/>
      <c r="B37" s="153" t="s">
        <v>89</v>
      </c>
      <c r="C37" s="153"/>
      <c r="D37" s="191">
        <f>D35</f>
        <v>3885624.5</v>
      </c>
      <c r="E37" s="192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53"/>
      <c r="AE37" s="153"/>
    </row>
    <row r="38" spans="1:32" ht="22.5" thickBot="1" x14ac:dyDescent="0.25">
      <c r="B38" s="187" t="s">
        <v>165</v>
      </c>
      <c r="C38" s="153"/>
      <c r="D38" s="194">
        <f>SUM(D37*0.3)</f>
        <v>1165687.3499999999</v>
      </c>
      <c r="E38" s="195"/>
      <c r="AD38" s="187"/>
      <c r="AE38" s="153"/>
    </row>
    <row r="39" spans="1:32" ht="22.5" thickTop="1" x14ac:dyDescent="0.2">
      <c r="C39" s="153"/>
      <c r="D39" s="153"/>
      <c r="E39" s="196"/>
      <c r="AD39" s="153"/>
      <c r="AE39" s="153"/>
      <c r="AF39" s="197"/>
    </row>
    <row r="40" spans="1:32" x14ac:dyDescent="0.2">
      <c r="B40" s="153" t="s">
        <v>207</v>
      </c>
      <c r="C40" s="153"/>
      <c r="D40" s="195">
        <f>SUM(AE35)</f>
        <v>2961574.5</v>
      </c>
      <c r="E40" s="197"/>
    </row>
    <row r="41" spans="1:32" x14ac:dyDescent="0.2">
      <c r="B41" s="187" t="s">
        <v>85</v>
      </c>
      <c r="D41" s="198">
        <f>SUM(D40/D37)</f>
        <v>0.76218751966382747</v>
      </c>
    </row>
    <row r="43" spans="1:32" x14ac:dyDescent="0.2">
      <c r="B43" s="153" t="s">
        <v>90</v>
      </c>
      <c r="C43" s="153"/>
      <c r="D43" s="196">
        <f>D40-D38</f>
        <v>1795887.1500000001</v>
      </c>
    </row>
  </sheetData>
  <mergeCells count="46"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A6:A7"/>
    <mergeCell ref="B6:B7"/>
    <mergeCell ref="F6:F7"/>
    <mergeCell ref="G6:G7"/>
    <mergeCell ref="H6:H7"/>
    <mergeCell ref="C6:E6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</mergeCells>
  <printOptions horizontalCentered="1"/>
  <pageMargins left="0.51181102362204722" right="0.19685039370078741" top="0.27559055118110237" bottom="0.11811023622047245" header="0.31496062992125984" footer="0.19685039370078741"/>
  <pageSetup paperSize="9" scale="60" orientation="landscape" horizontalDpi="300" verticalDpi="300" r:id="rId1"/>
  <rowBreaks count="1" manualBreakCount="1">
    <brk id="32" max="3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17"/>
  <sheetViews>
    <sheetView topLeftCell="A6" zoomScaleNormal="100" zoomScalePageLayoutView="90" workbookViewId="0">
      <selection activeCell="G8" sqref="G8"/>
    </sheetView>
  </sheetViews>
  <sheetFormatPr defaultColWidth="8.75" defaultRowHeight="21.75" x14ac:dyDescent="0.5"/>
  <cols>
    <col min="1" max="1" width="6.625" style="124" customWidth="1"/>
    <col min="2" max="2" width="23.625" style="124" customWidth="1"/>
    <col min="3" max="3" width="12.25" style="124" customWidth="1"/>
    <col min="4" max="4" width="11.625" style="124" customWidth="1"/>
    <col min="5" max="5" width="12.25" style="124" customWidth="1"/>
    <col min="6" max="6" width="25.625" style="126" customWidth="1"/>
    <col min="7" max="7" width="12.625" style="124" customWidth="1"/>
    <col min="8" max="8" width="25.625" style="126" customWidth="1"/>
    <col min="9" max="9" width="12.625" style="124" customWidth="1"/>
    <col min="10" max="10" width="13.25" style="124" customWidth="1"/>
    <col min="11" max="11" width="13.875" style="124" customWidth="1"/>
    <col min="12" max="12" width="15" style="124" customWidth="1"/>
    <col min="13" max="13" width="22.5" style="126" customWidth="1"/>
    <col min="14" max="15" width="8.75" style="124" customWidth="1"/>
    <col min="16" max="16" width="30" style="124" bestFit="1" customWidth="1"/>
    <col min="17" max="17" width="8.75" style="124"/>
    <col min="18" max="18" width="18" style="124" bestFit="1" customWidth="1"/>
    <col min="19" max="16384" width="8.75" style="124"/>
  </cols>
  <sheetData>
    <row r="1" spans="1:18" s="125" customFormat="1" x14ac:dyDescent="0.2">
      <c r="A1" s="254" t="s">
        <v>92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2" spans="1:18" s="125" customFormat="1" x14ac:dyDescent="0.2">
      <c r="A2" s="254" t="s">
        <v>107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122"/>
      <c r="Q2" s="122"/>
    </row>
    <row r="5" spans="1:18" s="125" customFormat="1" ht="36.6" customHeight="1" x14ac:dyDescent="0.2">
      <c r="A5" s="255" t="s">
        <v>1</v>
      </c>
      <c r="B5" s="255" t="s">
        <v>2</v>
      </c>
      <c r="C5" s="250" t="s">
        <v>22</v>
      </c>
      <c r="D5" s="250" t="s">
        <v>205</v>
      </c>
      <c r="E5" s="256" t="s">
        <v>4</v>
      </c>
      <c r="F5" s="257" t="s">
        <v>5</v>
      </c>
      <c r="G5" s="257"/>
      <c r="H5" s="250" t="s">
        <v>6</v>
      </c>
      <c r="I5" s="250"/>
      <c r="J5" s="250" t="s">
        <v>7</v>
      </c>
      <c r="K5" s="250" t="s">
        <v>8</v>
      </c>
      <c r="L5" s="250"/>
      <c r="M5" s="251" t="s">
        <v>84</v>
      </c>
      <c r="N5" s="252" t="s">
        <v>24</v>
      </c>
      <c r="O5" s="253"/>
    </row>
    <row r="6" spans="1:18" s="125" customFormat="1" ht="43.5" x14ac:dyDescent="0.2">
      <c r="A6" s="255"/>
      <c r="B6" s="255"/>
      <c r="C6" s="250"/>
      <c r="D6" s="250"/>
      <c r="E6" s="256"/>
      <c r="F6" s="210" t="s">
        <v>9</v>
      </c>
      <c r="G6" s="209" t="s">
        <v>15</v>
      </c>
      <c r="H6" s="209" t="s">
        <v>10</v>
      </c>
      <c r="I6" s="209" t="s">
        <v>206</v>
      </c>
      <c r="J6" s="250"/>
      <c r="K6" s="250"/>
      <c r="L6" s="250"/>
      <c r="M6" s="251"/>
      <c r="N6" s="211" t="s">
        <v>25</v>
      </c>
      <c r="O6" s="130" t="s">
        <v>138</v>
      </c>
    </row>
    <row r="7" spans="1:18" s="125" customFormat="1" ht="67.5" customHeight="1" x14ac:dyDescent="0.2">
      <c r="A7" s="131">
        <v>1</v>
      </c>
      <c r="B7" s="132" t="s">
        <v>103</v>
      </c>
      <c r="C7" s="133">
        <v>15000</v>
      </c>
      <c r="D7" s="133">
        <f>C7</f>
        <v>15000</v>
      </c>
      <c r="E7" s="70" t="s">
        <v>13</v>
      </c>
      <c r="F7" s="134" t="s">
        <v>111</v>
      </c>
      <c r="G7" s="135">
        <f>C7</f>
        <v>15000</v>
      </c>
      <c r="H7" s="134" t="str">
        <f>F7</f>
        <v>บ.  นอบ์พ คอร์ปอเรชั่น กรุ๊ป จำกัด</v>
      </c>
      <c r="I7" s="135">
        <f>D7</f>
        <v>15000</v>
      </c>
      <c r="J7" s="136" t="s">
        <v>112</v>
      </c>
      <c r="K7" s="137" t="s">
        <v>113</v>
      </c>
      <c r="L7" s="138" t="s">
        <v>114</v>
      </c>
      <c r="M7" s="139" t="s">
        <v>115</v>
      </c>
      <c r="N7" s="71" t="s">
        <v>137</v>
      </c>
      <c r="O7" s="71"/>
      <c r="R7" s="140"/>
    </row>
    <row r="8" spans="1:18" s="125" customFormat="1" ht="67.5" customHeight="1" x14ac:dyDescent="0.2">
      <c r="A8" s="131">
        <v>2</v>
      </c>
      <c r="B8" s="132" t="s">
        <v>105</v>
      </c>
      <c r="C8" s="133">
        <v>23500</v>
      </c>
      <c r="D8" s="135">
        <f>C8</f>
        <v>23500</v>
      </c>
      <c r="E8" s="70" t="s">
        <v>13</v>
      </c>
      <c r="F8" s="134" t="s">
        <v>122</v>
      </c>
      <c r="G8" s="135">
        <f t="shared" ref="G8:G14" si="0">C8</f>
        <v>23500</v>
      </c>
      <c r="H8" s="134" t="str">
        <f t="shared" ref="H8:H14" si="1">F8</f>
        <v xml:space="preserve">บ.  แสงปัญญาพาณิชย์ จำกัด </v>
      </c>
      <c r="I8" s="135">
        <f t="shared" ref="I8:I14" si="2">D8</f>
        <v>23500</v>
      </c>
      <c r="J8" s="136" t="s">
        <v>112</v>
      </c>
      <c r="K8" s="137" t="s">
        <v>126</v>
      </c>
      <c r="L8" s="138" t="s">
        <v>132</v>
      </c>
      <c r="M8" s="139" t="s">
        <v>116</v>
      </c>
      <c r="N8" s="71" t="s">
        <v>137</v>
      </c>
      <c r="O8" s="71"/>
    </row>
    <row r="9" spans="1:18" s="125" customFormat="1" ht="46.5" customHeight="1" x14ac:dyDescent="0.2">
      <c r="A9" s="131">
        <v>3</v>
      </c>
      <c r="B9" s="132" t="s">
        <v>119</v>
      </c>
      <c r="C9" s="133">
        <v>100000</v>
      </c>
      <c r="D9" s="133">
        <f>C9</f>
        <v>100000</v>
      </c>
      <c r="E9" s="70" t="s">
        <v>13</v>
      </c>
      <c r="F9" s="134" t="s">
        <v>123</v>
      </c>
      <c r="G9" s="135">
        <f t="shared" si="0"/>
        <v>100000</v>
      </c>
      <c r="H9" s="134" t="str">
        <f t="shared" si="1"/>
        <v>บ. เอสวีอาร์ เอ็นจิเนียริ่งแอนด์ซัพพลาย จำกัด</v>
      </c>
      <c r="I9" s="135">
        <f t="shared" si="2"/>
        <v>100000</v>
      </c>
      <c r="J9" s="136" t="s">
        <v>112</v>
      </c>
      <c r="K9" s="137" t="s">
        <v>127</v>
      </c>
      <c r="L9" s="138" t="s">
        <v>133</v>
      </c>
      <c r="M9" s="139" t="s">
        <v>117</v>
      </c>
      <c r="N9" s="71" t="s">
        <v>137</v>
      </c>
      <c r="O9" s="71"/>
      <c r="R9" s="140"/>
    </row>
    <row r="10" spans="1:18" s="125" customFormat="1" ht="46.5" customHeight="1" x14ac:dyDescent="0.2">
      <c r="A10" s="131">
        <v>4</v>
      </c>
      <c r="B10" s="132" t="s">
        <v>106</v>
      </c>
      <c r="C10" s="133">
        <v>465300</v>
      </c>
      <c r="D10" s="133">
        <f t="shared" ref="D10:D14" si="3">C10</f>
        <v>465300</v>
      </c>
      <c r="E10" s="70" t="s">
        <v>13</v>
      </c>
      <c r="F10" s="134" t="s">
        <v>124</v>
      </c>
      <c r="G10" s="135">
        <f t="shared" si="0"/>
        <v>465300</v>
      </c>
      <c r="H10" s="134" t="str">
        <f t="shared" si="1"/>
        <v xml:space="preserve">บ.  ธาราเอเชีย จำกัด </v>
      </c>
      <c r="I10" s="135">
        <f t="shared" si="2"/>
        <v>465300</v>
      </c>
      <c r="J10" s="136" t="s">
        <v>112</v>
      </c>
      <c r="K10" s="137" t="s">
        <v>128</v>
      </c>
      <c r="L10" s="138" t="s">
        <v>133</v>
      </c>
      <c r="M10" s="139" t="s">
        <v>118</v>
      </c>
      <c r="N10" s="71"/>
      <c r="O10" s="71" t="s">
        <v>137</v>
      </c>
      <c r="R10" s="140"/>
    </row>
    <row r="11" spans="1:18" s="125" customFormat="1" ht="46.5" customHeight="1" x14ac:dyDescent="0.2">
      <c r="A11" s="131">
        <v>5</v>
      </c>
      <c r="B11" s="132" t="s">
        <v>120</v>
      </c>
      <c r="C11" s="133">
        <v>200000</v>
      </c>
      <c r="D11" s="133">
        <f t="shared" si="3"/>
        <v>200000</v>
      </c>
      <c r="E11" s="70" t="s">
        <v>13</v>
      </c>
      <c r="F11" s="134" t="s">
        <v>123</v>
      </c>
      <c r="G11" s="135">
        <f t="shared" si="0"/>
        <v>200000</v>
      </c>
      <c r="H11" s="134" t="str">
        <f t="shared" si="1"/>
        <v>บ. เอสวีอาร์ เอ็นจิเนียริ่งแอนด์ซัพพลาย จำกัด</v>
      </c>
      <c r="I11" s="135">
        <f t="shared" si="2"/>
        <v>200000</v>
      </c>
      <c r="J11" s="136" t="s">
        <v>112</v>
      </c>
      <c r="K11" s="137" t="s">
        <v>129</v>
      </c>
      <c r="L11" s="138" t="s">
        <v>134</v>
      </c>
      <c r="M11" s="139" t="s">
        <v>118</v>
      </c>
      <c r="N11" s="71" t="s">
        <v>137</v>
      </c>
      <c r="O11" s="71"/>
    </row>
    <row r="12" spans="1:18" s="125" customFormat="1" ht="46.5" customHeight="1" x14ac:dyDescent="0.2">
      <c r="A12" s="131">
        <v>6</v>
      </c>
      <c r="B12" s="132" t="s">
        <v>121</v>
      </c>
      <c r="C12" s="133">
        <v>8000</v>
      </c>
      <c r="D12" s="133">
        <f t="shared" si="3"/>
        <v>8000</v>
      </c>
      <c r="E12" s="70" t="s">
        <v>13</v>
      </c>
      <c r="F12" s="134" t="s">
        <v>125</v>
      </c>
      <c r="G12" s="135">
        <f t="shared" si="0"/>
        <v>8000</v>
      </c>
      <c r="H12" s="134" t="str">
        <f t="shared" si="1"/>
        <v>หจก. ตรีอุดม</v>
      </c>
      <c r="I12" s="135">
        <f t="shared" si="2"/>
        <v>8000</v>
      </c>
      <c r="J12" s="136" t="s">
        <v>112</v>
      </c>
      <c r="K12" s="137" t="s">
        <v>130</v>
      </c>
      <c r="L12" s="138" t="s">
        <v>135</v>
      </c>
      <c r="M12" s="139" t="s">
        <v>118</v>
      </c>
      <c r="N12" s="71" t="s">
        <v>137</v>
      </c>
      <c r="O12" s="71"/>
    </row>
    <row r="13" spans="1:18" s="125" customFormat="1" ht="46.5" customHeight="1" x14ac:dyDescent="0.2">
      <c r="A13" s="131">
        <v>7</v>
      </c>
      <c r="B13" s="132" t="s">
        <v>94</v>
      </c>
      <c r="C13" s="133">
        <v>60000</v>
      </c>
      <c r="D13" s="133">
        <f t="shared" si="3"/>
        <v>60000</v>
      </c>
      <c r="E13" s="70" t="s">
        <v>13</v>
      </c>
      <c r="F13" s="134" t="s">
        <v>125</v>
      </c>
      <c r="G13" s="135">
        <f t="shared" si="0"/>
        <v>60000</v>
      </c>
      <c r="H13" s="134" t="str">
        <f t="shared" si="1"/>
        <v>หจก. ตรีอุดม</v>
      </c>
      <c r="I13" s="135">
        <f t="shared" si="2"/>
        <v>60000</v>
      </c>
      <c r="J13" s="136" t="s">
        <v>112</v>
      </c>
      <c r="K13" s="137" t="s">
        <v>131</v>
      </c>
      <c r="L13" s="138" t="s">
        <v>135</v>
      </c>
      <c r="M13" s="139" t="s">
        <v>118</v>
      </c>
      <c r="N13" s="71" t="s">
        <v>137</v>
      </c>
      <c r="O13" s="71"/>
      <c r="R13" s="140"/>
    </row>
    <row r="14" spans="1:18" s="125" customFormat="1" ht="46.5" customHeight="1" x14ac:dyDescent="0.2">
      <c r="A14" s="131">
        <v>8</v>
      </c>
      <c r="B14" s="132" t="s">
        <v>101</v>
      </c>
      <c r="C14" s="133">
        <v>32000</v>
      </c>
      <c r="D14" s="133">
        <f t="shared" si="3"/>
        <v>32000</v>
      </c>
      <c r="E14" s="70" t="s">
        <v>13</v>
      </c>
      <c r="F14" s="134" t="s">
        <v>125</v>
      </c>
      <c r="G14" s="135">
        <f t="shared" si="0"/>
        <v>32000</v>
      </c>
      <c r="H14" s="134" t="str">
        <f t="shared" si="1"/>
        <v>หจก. ตรีอุดม</v>
      </c>
      <c r="I14" s="135">
        <f t="shared" si="2"/>
        <v>32000</v>
      </c>
      <c r="J14" s="136" t="s">
        <v>112</v>
      </c>
      <c r="K14" s="137" t="s">
        <v>136</v>
      </c>
      <c r="L14" s="138" t="s">
        <v>135</v>
      </c>
      <c r="M14" s="139" t="s">
        <v>118</v>
      </c>
      <c r="N14" s="71" t="s">
        <v>137</v>
      </c>
      <c r="O14" s="71"/>
      <c r="R14" s="140"/>
    </row>
    <row r="15" spans="1:18" x14ac:dyDescent="0.5">
      <c r="C15" s="141"/>
      <c r="G15" s="142"/>
      <c r="I15" s="142"/>
      <c r="R15" s="143"/>
    </row>
    <row r="17" spans="3:3" x14ac:dyDescent="0.5">
      <c r="C17" s="143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45" right="0.45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17"/>
  <sheetViews>
    <sheetView topLeftCell="F13" zoomScaleNormal="100" zoomScalePageLayoutView="90" workbookViewId="0">
      <selection activeCell="M8" sqref="M8"/>
    </sheetView>
  </sheetViews>
  <sheetFormatPr defaultColWidth="8.75" defaultRowHeight="21.75" x14ac:dyDescent="0.5"/>
  <cols>
    <col min="1" max="1" width="6.625" style="124" customWidth="1"/>
    <col min="2" max="2" width="23.625" style="124" customWidth="1"/>
    <col min="3" max="3" width="12.25" style="124" customWidth="1"/>
    <col min="4" max="4" width="11.625" style="124" customWidth="1"/>
    <col min="5" max="5" width="12.25" style="124" customWidth="1"/>
    <col min="6" max="6" width="25.625" style="126" customWidth="1"/>
    <col min="7" max="7" width="12.625" style="124" customWidth="1"/>
    <col min="8" max="8" width="25.625" style="126" customWidth="1"/>
    <col min="9" max="9" width="11.625" style="124" customWidth="1"/>
    <col min="10" max="10" width="13.25" style="124" customWidth="1"/>
    <col min="11" max="11" width="13.875" style="124" customWidth="1"/>
    <col min="12" max="12" width="15" style="124" customWidth="1"/>
    <col min="13" max="13" width="22.5" style="126" customWidth="1"/>
    <col min="14" max="15" width="8.75" style="124" customWidth="1"/>
    <col min="16" max="16" width="30" style="124" bestFit="1" customWidth="1"/>
    <col min="17" max="17" width="8.75" style="124"/>
    <col min="18" max="18" width="18" style="124" bestFit="1" customWidth="1"/>
    <col min="19" max="16384" width="8.75" style="124"/>
  </cols>
  <sheetData>
    <row r="1" spans="1:18" s="125" customFormat="1" x14ac:dyDescent="0.2">
      <c r="A1" s="254" t="s">
        <v>193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2" spans="1:18" s="125" customFormat="1" x14ac:dyDescent="0.2">
      <c r="A2" s="254" t="s">
        <v>107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122"/>
      <c r="Q2" s="122"/>
    </row>
    <row r="5" spans="1:18" s="125" customFormat="1" ht="36.6" customHeight="1" x14ac:dyDescent="0.2">
      <c r="A5" s="255" t="s">
        <v>1</v>
      </c>
      <c r="B5" s="255" t="s">
        <v>2</v>
      </c>
      <c r="C5" s="250" t="s">
        <v>22</v>
      </c>
      <c r="D5" s="250" t="s">
        <v>3</v>
      </c>
      <c r="E5" s="256" t="s">
        <v>4</v>
      </c>
      <c r="F5" s="257" t="s">
        <v>5</v>
      </c>
      <c r="G5" s="257"/>
      <c r="H5" s="250" t="s">
        <v>6</v>
      </c>
      <c r="I5" s="250"/>
      <c r="J5" s="250" t="s">
        <v>7</v>
      </c>
      <c r="K5" s="250" t="s">
        <v>8</v>
      </c>
      <c r="L5" s="250"/>
      <c r="M5" s="251" t="s">
        <v>84</v>
      </c>
      <c r="N5" s="252" t="s">
        <v>24</v>
      </c>
      <c r="O5" s="253"/>
    </row>
    <row r="6" spans="1:18" s="125" customFormat="1" ht="65.25" x14ac:dyDescent="0.2">
      <c r="A6" s="255"/>
      <c r="B6" s="255"/>
      <c r="C6" s="250"/>
      <c r="D6" s="250"/>
      <c r="E6" s="256"/>
      <c r="F6" s="127" t="s">
        <v>9</v>
      </c>
      <c r="G6" s="144" t="s">
        <v>15</v>
      </c>
      <c r="H6" s="144" t="s">
        <v>10</v>
      </c>
      <c r="I6" s="144" t="s">
        <v>11</v>
      </c>
      <c r="J6" s="250"/>
      <c r="K6" s="250"/>
      <c r="L6" s="250"/>
      <c r="M6" s="251"/>
      <c r="N6" s="129" t="s">
        <v>25</v>
      </c>
      <c r="O6" s="130" t="s">
        <v>138</v>
      </c>
    </row>
    <row r="7" spans="1:18" s="125" customFormat="1" ht="67.5" customHeight="1" x14ac:dyDescent="0.2">
      <c r="A7" s="131">
        <v>1</v>
      </c>
      <c r="B7" s="200" t="s">
        <v>166</v>
      </c>
      <c r="C7" s="133">
        <v>16000</v>
      </c>
      <c r="D7" s="133">
        <v>16000</v>
      </c>
      <c r="E7" s="70" t="s">
        <v>13</v>
      </c>
      <c r="F7" s="134" t="s">
        <v>179</v>
      </c>
      <c r="G7" s="135">
        <f>D7</f>
        <v>16000</v>
      </c>
      <c r="H7" s="134" t="str">
        <f>F7</f>
        <v>บ. วิน วิน 25 โซลูชั่น จำกัด</v>
      </c>
      <c r="I7" s="135">
        <f>G7</f>
        <v>16000</v>
      </c>
      <c r="J7" s="136" t="s">
        <v>112</v>
      </c>
      <c r="K7" s="137" t="s">
        <v>180</v>
      </c>
      <c r="L7" s="138" t="s">
        <v>175</v>
      </c>
      <c r="M7" s="139" t="s">
        <v>115</v>
      </c>
      <c r="N7" s="218" t="s">
        <v>48</v>
      </c>
      <c r="O7" s="71"/>
      <c r="R7" s="140"/>
    </row>
    <row r="8" spans="1:18" s="125" customFormat="1" ht="46.5" customHeight="1" x14ac:dyDescent="0.2">
      <c r="A8" s="131">
        <v>2</v>
      </c>
      <c r="B8" s="202" t="s">
        <v>168</v>
      </c>
      <c r="C8" s="133">
        <v>360000</v>
      </c>
      <c r="D8" s="133">
        <v>360000</v>
      </c>
      <c r="E8" s="70" t="s">
        <v>13</v>
      </c>
      <c r="F8" s="134" t="s">
        <v>181</v>
      </c>
      <c r="G8" s="135">
        <f t="shared" ref="G8:G14" si="0">D8</f>
        <v>360000</v>
      </c>
      <c r="H8" s="134" t="str">
        <f t="shared" ref="H8:H14" si="1">F8</f>
        <v>บ. สมาร์ทเทคนิค จำกัด</v>
      </c>
      <c r="I8" s="135">
        <f t="shared" ref="I8:I14" si="2">G8</f>
        <v>360000</v>
      </c>
      <c r="J8" s="136" t="s">
        <v>112</v>
      </c>
      <c r="K8" s="137" t="s">
        <v>184</v>
      </c>
      <c r="L8" s="138" t="s">
        <v>175</v>
      </c>
      <c r="M8" s="139" t="s">
        <v>117</v>
      </c>
      <c r="N8" s="71"/>
      <c r="O8" s="218" t="s">
        <v>48</v>
      </c>
      <c r="R8" s="140"/>
    </row>
    <row r="9" spans="1:18" s="125" customFormat="1" ht="46.5" customHeight="1" x14ac:dyDescent="0.2">
      <c r="A9" s="131">
        <v>3</v>
      </c>
      <c r="B9" s="201" t="s">
        <v>167</v>
      </c>
      <c r="C9" s="133">
        <v>80000</v>
      </c>
      <c r="D9" s="135">
        <v>80000</v>
      </c>
      <c r="E9" s="70" t="s">
        <v>13</v>
      </c>
      <c r="F9" s="134" t="s">
        <v>173</v>
      </c>
      <c r="G9" s="135">
        <f t="shared" si="0"/>
        <v>80000</v>
      </c>
      <c r="H9" s="134" t="str">
        <f t="shared" ref="H9:H10" si="3">F9</f>
        <v>บ. ยูเอชเอ็ม จำกัด</v>
      </c>
      <c r="I9" s="135">
        <f t="shared" si="2"/>
        <v>80000</v>
      </c>
      <c r="J9" s="136" t="s">
        <v>112</v>
      </c>
      <c r="K9" s="137" t="s">
        <v>174</v>
      </c>
      <c r="L9" s="138" t="s">
        <v>175</v>
      </c>
      <c r="M9" s="139" t="s">
        <v>176</v>
      </c>
      <c r="N9" s="71"/>
      <c r="O9" s="218" t="s">
        <v>48</v>
      </c>
    </row>
    <row r="10" spans="1:18" s="125" customFormat="1" ht="46.5" customHeight="1" x14ac:dyDescent="0.2">
      <c r="A10" s="131">
        <v>4</v>
      </c>
      <c r="B10" s="199" t="s">
        <v>170</v>
      </c>
      <c r="C10" s="133">
        <v>140000</v>
      </c>
      <c r="D10" s="133">
        <v>140000</v>
      </c>
      <c r="E10" s="70" t="s">
        <v>13</v>
      </c>
      <c r="F10" s="134" t="s">
        <v>177</v>
      </c>
      <c r="G10" s="135">
        <f t="shared" si="0"/>
        <v>140000</v>
      </c>
      <c r="H10" s="134" t="str">
        <f t="shared" si="3"/>
        <v>บ. เจนบรรเจิด จำกัด</v>
      </c>
      <c r="I10" s="135">
        <f t="shared" si="2"/>
        <v>140000</v>
      </c>
      <c r="J10" s="136" t="s">
        <v>112</v>
      </c>
      <c r="K10" s="137" t="s">
        <v>178</v>
      </c>
      <c r="L10" s="138" t="s">
        <v>182</v>
      </c>
      <c r="M10" s="139" t="s">
        <v>117</v>
      </c>
      <c r="N10" s="71"/>
      <c r="O10" s="218" t="s">
        <v>48</v>
      </c>
    </row>
    <row r="11" spans="1:18" s="125" customFormat="1" ht="46.5" customHeight="1" x14ac:dyDescent="0.2">
      <c r="A11" s="131">
        <v>5</v>
      </c>
      <c r="B11" s="152" t="s">
        <v>169</v>
      </c>
      <c r="C11" s="133">
        <v>280000</v>
      </c>
      <c r="D11" s="133">
        <v>280000</v>
      </c>
      <c r="E11" s="70" t="s">
        <v>13</v>
      </c>
      <c r="F11" s="134" t="s">
        <v>123</v>
      </c>
      <c r="G11" s="135">
        <f t="shared" si="0"/>
        <v>280000</v>
      </c>
      <c r="H11" s="134" t="str">
        <f t="shared" si="1"/>
        <v>บ. เอสวีอาร์ เอ็นจิเนียริ่งแอนด์ซัพพลาย จำกัด</v>
      </c>
      <c r="I11" s="135">
        <f t="shared" si="2"/>
        <v>280000</v>
      </c>
      <c r="J11" s="136" t="s">
        <v>112</v>
      </c>
      <c r="K11" s="137" t="s">
        <v>185</v>
      </c>
      <c r="L11" s="138" t="s">
        <v>182</v>
      </c>
      <c r="M11" s="139" t="s">
        <v>117</v>
      </c>
      <c r="N11" s="218" t="s">
        <v>48</v>
      </c>
      <c r="O11" s="71"/>
      <c r="R11" s="140"/>
    </row>
    <row r="12" spans="1:18" s="125" customFormat="1" ht="46.5" customHeight="1" x14ac:dyDescent="0.2">
      <c r="A12" s="131">
        <v>6</v>
      </c>
      <c r="B12" s="152" t="s">
        <v>171</v>
      </c>
      <c r="C12" s="133">
        <v>420000</v>
      </c>
      <c r="D12" s="133">
        <v>420000</v>
      </c>
      <c r="E12" s="70" t="s">
        <v>13</v>
      </c>
      <c r="F12" s="134" t="s">
        <v>123</v>
      </c>
      <c r="G12" s="135">
        <f t="shared" si="0"/>
        <v>420000</v>
      </c>
      <c r="H12" s="134" t="str">
        <f t="shared" si="1"/>
        <v>บ. เอสวีอาร์ เอ็นจิเนียริ่งแอนด์ซัพพลาย จำกัด</v>
      </c>
      <c r="I12" s="135">
        <f t="shared" si="2"/>
        <v>420000</v>
      </c>
      <c r="J12" s="136" t="s">
        <v>112</v>
      </c>
      <c r="K12" s="137" t="s">
        <v>186</v>
      </c>
      <c r="L12" s="138" t="s">
        <v>183</v>
      </c>
      <c r="M12" s="139" t="s">
        <v>117</v>
      </c>
      <c r="N12" s="218" t="s">
        <v>48</v>
      </c>
      <c r="O12" s="71"/>
    </row>
    <row r="13" spans="1:18" s="125" customFormat="1" ht="46.5" customHeight="1" x14ac:dyDescent="0.2">
      <c r="A13" s="131">
        <v>7</v>
      </c>
      <c r="B13" s="132" t="s">
        <v>172</v>
      </c>
      <c r="C13" s="133">
        <v>89750</v>
      </c>
      <c r="D13" s="133">
        <v>89750</v>
      </c>
      <c r="E13" s="70" t="s">
        <v>13</v>
      </c>
      <c r="F13" s="134" t="s">
        <v>187</v>
      </c>
      <c r="G13" s="135">
        <f t="shared" si="0"/>
        <v>89750</v>
      </c>
      <c r="H13" s="134" t="str">
        <f t="shared" si="1"/>
        <v>บ. เอ็น.ซี.อาร์ รับเบอร์ อินดัสตรี้ จำกัด</v>
      </c>
      <c r="I13" s="135">
        <f t="shared" si="2"/>
        <v>89750</v>
      </c>
      <c r="J13" s="136" t="s">
        <v>112</v>
      </c>
      <c r="K13" s="137" t="s">
        <v>188</v>
      </c>
      <c r="L13" s="138" t="s">
        <v>189</v>
      </c>
      <c r="M13" s="139" t="s">
        <v>176</v>
      </c>
      <c r="N13" s="71"/>
      <c r="O13" s="218" t="s">
        <v>48</v>
      </c>
      <c r="R13" s="140"/>
    </row>
    <row r="14" spans="1:18" s="125" customFormat="1" ht="72" customHeight="1" x14ac:dyDescent="0.2">
      <c r="A14" s="131">
        <v>8</v>
      </c>
      <c r="B14" s="152" t="s">
        <v>204</v>
      </c>
      <c r="C14" s="133">
        <v>81000</v>
      </c>
      <c r="D14" s="133">
        <v>81000</v>
      </c>
      <c r="E14" s="70" t="s">
        <v>13</v>
      </c>
      <c r="F14" s="134" t="s">
        <v>196</v>
      </c>
      <c r="G14" s="135">
        <f t="shared" si="0"/>
        <v>81000</v>
      </c>
      <c r="H14" s="134" t="str">
        <f t="shared" si="1"/>
        <v>บ. โฟลว์แล็บ แอนด์ เซอร์วิส จำกัด</v>
      </c>
      <c r="I14" s="135">
        <f t="shared" si="2"/>
        <v>81000</v>
      </c>
      <c r="J14" s="136" t="s">
        <v>112</v>
      </c>
      <c r="K14" s="137" t="s">
        <v>190</v>
      </c>
      <c r="L14" s="138" t="s">
        <v>191</v>
      </c>
      <c r="M14" s="139" t="s">
        <v>192</v>
      </c>
      <c r="N14" s="71"/>
      <c r="O14" s="218" t="s">
        <v>48</v>
      </c>
      <c r="R14" s="140"/>
    </row>
    <row r="15" spans="1:18" x14ac:dyDescent="0.5">
      <c r="C15" s="141"/>
      <c r="G15" s="142"/>
      <c r="I15" s="142"/>
      <c r="R15" s="143"/>
    </row>
    <row r="17" spans="3:3" x14ac:dyDescent="0.5">
      <c r="C17" s="143"/>
    </row>
  </sheetData>
  <mergeCells count="13"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  <mergeCell ref="K5:L6"/>
    <mergeCell ref="M5:M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0"/>
  <sheetViews>
    <sheetView topLeftCell="A24" zoomScale="80" zoomScaleNormal="80" workbookViewId="0">
      <selection activeCell="I37" sqref="I37"/>
    </sheetView>
  </sheetViews>
  <sheetFormatPr defaultColWidth="8.75" defaultRowHeight="21.75" x14ac:dyDescent="0.5"/>
  <cols>
    <col min="1" max="1" width="8.75" style="124"/>
    <col min="2" max="2" width="24.625" style="124" customWidth="1"/>
    <col min="3" max="4" width="12.25" style="150" bestFit="1" customWidth="1"/>
    <col min="5" max="5" width="12.875" style="124" customWidth="1"/>
    <col min="6" max="6" width="24" style="124" customWidth="1"/>
    <col min="7" max="7" width="13.375" style="150" bestFit="1" customWidth="1"/>
    <col min="8" max="8" width="24.125" style="124" customWidth="1"/>
    <col min="9" max="9" width="13.375" style="150" bestFit="1" customWidth="1"/>
    <col min="10" max="10" width="14.5" style="151" customWidth="1"/>
    <col min="11" max="11" width="13.625" style="151" customWidth="1"/>
    <col min="12" max="12" width="17.5" style="124" customWidth="1"/>
    <col min="13" max="13" width="21.875" style="126" customWidth="1"/>
    <col min="14" max="15" width="9.875" style="124" customWidth="1"/>
    <col min="16" max="16" width="10.875" style="124" customWidth="1"/>
    <col min="17" max="17" width="14.25" style="124" customWidth="1"/>
    <col min="18" max="16384" width="8.75" style="124"/>
  </cols>
  <sheetData>
    <row r="1" spans="1:17" s="125" customFormat="1" x14ac:dyDescent="0.2">
      <c r="A1" s="254" t="s">
        <v>51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</row>
    <row r="2" spans="1:17" s="125" customFormat="1" x14ac:dyDescent="0.2">
      <c r="A2" s="254" t="s">
        <v>107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</row>
    <row r="3" spans="1:17" s="125" customFormat="1" x14ac:dyDescent="0.2">
      <c r="A3" s="254" t="s">
        <v>52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</row>
    <row r="6" spans="1:17" s="125" customFormat="1" ht="42" customHeight="1" x14ac:dyDescent="0.2">
      <c r="A6" s="255" t="s">
        <v>1</v>
      </c>
      <c r="B6" s="255" t="s">
        <v>2</v>
      </c>
      <c r="C6" s="244" t="s">
        <v>22</v>
      </c>
      <c r="D6" s="244" t="s">
        <v>226</v>
      </c>
      <c r="E6" s="256" t="s">
        <v>4</v>
      </c>
      <c r="F6" s="257" t="s">
        <v>5</v>
      </c>
      <c r="G6" s="257"/>
      <c r="H6" s="250" t="s">
        <v>6</v>
      </c>
      <c r="I6" s="250"/>
      <c r="J6" s="250" t="s">
        <v>7</v>
      </c>
      <c r="K6" s="250" t="s">
        <v>8</v>
      </c>
      <c r="L6" s="250"/>
      <c r="M6" s="259" t="s">
        <v>23</v>
      </c>
      <c r="N6" s="260" t="s">
        <v>24</v>
      </c>
      <c r="O6" s="261"/>
      <c r="P6" s="258" t="s">
        <v>46</v>
      </c>
      <c r="Q6" s="258" t="s">
        <v>83</v>
      </c>
    </row>
    <row r="7" spans="1:17" s="125" customFormat="1" ht="65.25" x14ac:dyDescent="0.2">
      <c r="A7" s="255"/>
      <c r="B7" s="255"/>
      <c r="C7" s="244"/>
      <c r="D7" s="244"/>
      <c r="E7" s="256"/>
      <c r="F7" s="145" t="s">
        <v>9</v>
      </c>
      <c r="G7" s="128" t="s">
        <v>15</v>
      </c>
      <c r="H7" s="128" t="s">
        <v>10</v>
      </c>
      <c r="I7" s="128" t="s">
        <v>240</v>
      </c>
      <c r="J7" s="250"/>
      <c r="K7" s="250"/>
      <c r="L7" s="250"/>
      <c r="M7" s="259"/>
      <c r="N7" s="146" t="s">
        <v>25</v>
      </c>
      <c r="O7" s="147" t="s">
        <v>26</v>
      </c>
      <c r="P7" s="258"/>
      <c r="Q7" s="258"/>
    </row>
    <row r="8" spans="1:17" s="149" customFormat="1" ht="67.5" customHeight="1" x14ac:dyDescent="0.2">
      <c r="A8" s="131">
        <v>1</v>
      </c>
      <c r="B8" s="148" t="str">
        <f>Sme_ต.ค.64!B7</f>
        <v>เครื่องเคลือบบัตร</v>
      </c>
      <c r="C8" s="135">
        <f>Sme_ต.ค.64!C7</f>
        <v>15000</v>
      </c>
      <c r="D8" s="135">
        <f>Sme_ต.ค.64!D7</f>
        <v>15000</v>
      </c>
      <c r="E8" s="135" t="str">
        <f>Sme_ต.ค.64!E7</f>
        <v>วิธีเฉพาะเจาะจง</v>
      </c>
      <c r="F8" s="135" t="str">
        <f>Sme_ต.ค.64!F7</f>
        <v>บ.  นอบ์พ คอร์ปอเรชั่น กรุ๊ป จำกัด</v>
      </c>
      <c r="G8" s="135">
        <f>Sme_ต.ค.64!G7</f>
        <v>15000</v>
      </c>
      <c r="H8" s="135" t="str">
        <f>Sme_ต.ค.64!H7</f>
        <v>บ.  นอบ์พ คอร์ปอเรชั่น กรุ๊ป จำกัด</v>
      </c>
      <c r="I8" s="135">
        <f>Sme_ต.ค.64!I7</f>
        <v>15000</v>
      </c>
      <c r="J8" s="135" t="str">
        <f>Sme_ต.ค.64!J7</f>
        <v>เสนอราคาต่ำสุดและเหมาะสมที่สุด</v>
      </c>
      <c r="K8" s="135" t="str">
        <f>Sme_ต.ค.64!K7</f>
        <v>PO.3300051027</v>
      </c>
      <c r="L8" s="135" t="str">
        <f>Sme_ต.ค.64!L7</f>
        <v>ลว. 8 ตุลาคม 2564</v>
      </c>
      <c r="M8" s="203" t="str">
        <f>Sme_ต.ค.64!M7</f>
        <v>หมวดเครื่องใช้สำนักงานและเครื่องมือเครื่องใช้ขนาดเล็ก ครุภัณฑ์สำนักงาน</v>
      </c>
      <c r="N8" s="218" t="s">
        <v>48</v>
      </c>
      <c r="O8" s="71"/>
      <c r="P8" s="224" t="s">
        <v>157</v>
      </c>
      <c r="Q8" s="225" t="s">
        <v>158</v>
      </c>
    </row>
    <row r="9" spans="1:17" s="149" customFormat="1" ht="67.5" customHeight="1" x14ac:dyDescent="0.2">
      <c r="A9" s="131">
        <v>2</v>
      </c>
      <c r="B9" s="148" t="str">
        <f>Sme_ต.ค.64!B8</f>
        <v>เครื่องทำน้ำร้อน-น้ำเย็น แบบต่อท่อ ขนาด 2 ก๊อก</v>
      </c>
      <c r="C9" s="135">
        <f>Sme_ต.ค.64!C8</f>
        <v>23500</v>
      </c>
      <c r="D9" s="135">
        <f>Sme_ต.ค.64!D8</f>
        <v>23500</v>
      </c>
      <c r="E9" s="135" t="str">
        <f>Sme_ต.ค.64!E8</f>
        <v>วิธีเฉพาะเจาะจง</v>
      </c>
      <c r="F9" s="135" t="str">
        <f>Sme_ต.ค.64!F8</f>
        <v xml:space="preserve">บ.  แสงปัญญาพาณิชย์ จำกัด </v>
      </c>
      <c r="G9" s="135">
        <f>Sme_ต.ค.64!G8</f>
        <v>23500</v>
      </c>
      <c r="H9" s="135" t="str">
        <f>Sme_ต.ค.64!H8</f>
        <v xml:space="preserve">บ.  แสงปัญญาพาณิชย์ จำกัด </v>
      </c>
      <c r="I9" s="135">
        <f>Sme_ต.ค.64!I8</f>
        <v>23500</v>
      </c>
      <c r="J9" s="135" t="str">
        <f>Sme_ต.ค.64!J8</f>
        <v>เสนอราคาต่ำสุดและเหมาะสมที่สุด</v>
      </c>
      <c r="K9" s="135" t="str">
        <f>Sme_ต.ค.64!K8</f>
        <v>PO.3300051066</v>
      </c>
      <c r="L9" s="135" t="str">
        <f>Sme_ต.ค.64!L8</f>
        <v>ลว. 11 ตุลาคม 2564</v>
      </c>
      <c r="M9" s="203" t="str">
        <f>Sme_ต.ค.64!M8</f>
        <v>หมวดเครื่องใช้สำนักงานและเครื่องมือเครื่องใช้ขนาดเล็ก ครุภัณฑ์งานบ้านงานครัว</v>
      </c>
      <c r="N9" s="218" t="s">
        <v>48</v>
      </c>
      <c r="O9" s="71"/>
      <c r="P9" s="224" t="s">
        <v>157</v>
      </c>
      <c r="Q9" s="225" t="s">
        <v>159</v>
      </c>
    </row>
    <row r="10" spans="1:17" s="149" customFormat="1" ht="46.5" customHeight="1" x14ac:dyDescent="0.2">
      <c r="A10" s="131">
        <v>3</v>
      </c>
      <c r="B10" s="148" t="str">
        <f>Sme_ต.ค.64!B9</f>
        <v xml:space="preserve">งานซื้อพร้อมติดตั้ง Electromagnetic Flow Meter </v>
      </c>
      <c r="C10" s="135">
        <f>Sme_ต.ค.64!C9</f>
        <v>100000</v>
      </c>
      <c r="D10" s="135">
        <f>Sme_ต.ค.64!D9</f>
        <v>100000</v>
      </c>
      <c r="E10" s="135" t="str">
        <f>Sme_ต.ค.64!E9</f>
        <v>วิธีเฉพาะเจาะจง</v>
      </c>
      <c r="F10" s="135" t="str">
        <f>Sme_ต.ค.64!F9</f>
        <v>บ. เอสวีอาร์ เอ็นจิเนียริ่งแอนด์ซัพพลาย จำกัด</v>
      </c>
      <c r="G10" s="135">
        <f>Sme_ต.ค.64!G9</f>
        <v>100000</v>
      </c>
      <c r="H10" s="135" t="str">
        <f>Sme_ต.ค.64!H9</f>
        <v>บ. เอสวีอาร์ เอ็นจิเนียริ่งแอนด์ซัพพลาย จำกัด</v>
      </c>
      <c r="I10" s="135">
        <f>Sme_ต.ค.64!I9</f>
        <v>100000</v>
      </c>
      <c r="J10" s="135" t="str">
        <f>Sme_ต.ค.64!J9</f>
        <v>เสนอราคาต่ำสุดและเหมาะสมที่สุด</v>
      </c>
      <c r="K10" s="135" t="str">
        <f>Sme_ต.ค.64!K9</f>
        <v>PO.3300051116</v>
      </c>
      <c r="L10" s="135" t="str">
        <f>Sme_ต.ค.64!L9</f>
        <v>ลว. 14 ตุลาคม 2564</v>
      </c>
      <c r="M10" s="203" t="str">
        <f>Sme_ต.ค.64!M9</f>
        <v>หมวดเครื่องจักรอุปกรณ์ ครุภัณฑ์ในโรงงานและคลังพัสดุ</v>
      </c>
      <c r="N10" s="218" t="s">
        <v>48</v>
      </c>
      <c r="O10" s="71"/>
      <c r="P10" s="224" t="s">
        <v>157</v>
      </c>
      <c r="Q10" s="225" t="s">
        <v>160</v>
      </c>
    </row>
    <row r="11" spans="1:17" s="149" customFormat="1" ht="46.5" customHeight="1" x14ac:dyDescent="0.2">
      <c r="A11" s="131">
        <v>4</v>
      </c>
      <c r="B11" s="148" t="str">
        <f>Sme_ต.ค.64!B10</f>
        <v xml:space="preserve">จ้างบำรุงรักษาระบบอ่านมิเตอร์อัตโนมัติ (AMR) </v>
      </c>
      <c r="C11" s="135">
        <f>Sme_ต.ค.64!C10</f>
        <v>465300</v>
      </c>
      <c r="D11" s="135">
        <f>Sme_ต.ค.64!D10</f>
        <v>465300</v>
      </c>
      <c r="E11" s="135" t="str">
        <f>Sme_ต.ค.64!E10</f>
        <v>วิธีเฉพาะเจาะจง</v>
      </c>
      <c r="F11" s="135" t="str">
        <f>Sme_ต.ค.64!F10</f>
        <v xml:space="preserve">บ.  ธาราเอเชีย จำกัด </v>
      </c>
      <c r="G11" s="135">
        <f>Sme_ต.ค.64!G10</f>
        <v>465300</v>
      </c>
      <c r="H11" s="135" t="str">
        <f>Sme_ต.ค.64!H10</f>
        <v xml:space="preserve">บ.  ธาราเอเชีย จำกัด </v>
      </c>
      <c r="I11" s="135">
        <f>Sme_ต.ค.64!I10</f>
        <v>465300</v>
      </c>
      <c r="J11" s="135" t="str">
        <f>Sme_ต.ค.64!J10</f>
        <v>เสนอราคาต่ำสุดและเหมาะสมที่สุด</v>
      </c>
      <c r="K11" s="135" t="str">
        <f>Sme_ต.ค.64!K10</f>
        <v>PO.3300051120</v>
      </c>
      <c r="L11" s="135" t="str">
        <f>Sme_ต.ค.64!L10</f>
        <v>ลว. 14 ตุลาคม 2564</v>
      </c>
      <c r="M11" s="203" t="str">
        <f>Sme_ต.ค.64!M10</f>
        <v>52500200 ค่าซ่อมแซมและบำรุงรักษาเครื่องจักรและอุปกรณ์</v>
      </c>
      <c r="N11" s="71"/>
      <c r="O11" s="218" t="s">
        <v>48</v>
      </c>
      <c r="P11" s="224" t="s">
        <v>157</v>
      </c>
      <c r="Q11" s="216">
        <v>2565</v>
      </c>
    </row>
    <row r="12" spans="1:17" s="149" customFormat="1" ht="46.5" customHeight="1" x14ac:dyDescent="0.2">
      <c r="A12" s="131">
        <v>5</v>
      </c>
      <c r="B12" s="148" t="str">
        <f>Sme_ต.ค.64!B11</f>
        <v xml:space="preserve">งานซื้อพร้อมติดตั้ง Temperature Sensor and Transmitter </v>
      </c>
      <c r="C12" s="135">
        <f>Sme_ต.ค.64!C11</f>
        <v>200000</v>
      </c>
      <c r="D12" s="135">
        <f>Sme_ต.ค.64!D11</f>
        <v>200000</v>
      </c>
      <c r="E12" s="135" t="str">
        <f>Sme_ต.ค.64!E11</f>
        <v>วิธีเฉพาะเจาะจง</v>
      </c>
      <c r="F12" s="135" t="str">
        <f>Sme_ต.ค.64!F11</f>
        <v>บ. เอสวีอาร์ เอ็นจิเนียริ่งแอนด์ซัพพลาย จำกัด</v>
      </c>
      <c r="G12" s="135">
        <f>Sme_ต.ค.64!G11</f>
        <v>200000</v>
      </c>
      <c r="H12" s="135" t="str">
        <f>Sme_ต.ค.64!H11</f>
        <v>บ. เอสวีอาร์ เอ็นจิเนียริ่งแอนด์ซัพพลาย จำกัด</v>
      </c>
      <c r="I12" s="135">
        <f>Sme_ต.ค.64!I11</f>
        <v>200000</v>
      </c>
      <c r="J12" s="135" t="str">
        <f>Sme_ต.ค.64!J11</f>
        <v>เสนอราคาต่ำสุดและเหมาะสมที่สุด</v>
      </c>
      <c r="K12" s="135" t="str">
        <f>Sme_ต.ค.64!K11</f>
        <v>PO.3300051162</v>
      </c>
      <c r="L12" s="135" t="str">
        <f>Sme_ต.ค.64!L11</f>
        <v>ลว. 18 ตุลาคม 2564</v>
      </c>
      <c r="M12" s="203" t="str">
        <f>Sme_ต.ค.64!M11</f>
        <v>52500200 ค่าซ่อมแซมและบำรุงรักษาเครื่องจักรและอุปกรณ์</v>
      </c>
      <c r="N12" s="218" t="s">
        <v>48</v>
      </c>
      <c r="O12" s="71"/>
      <c r="P12" s="224" t="s">
        <v>157</v>
      </c>
      <c r="Q12" s="225" t="s">
        <v>161</v>
      </c>
    </row>
    <row r="13" spans="1:17" s="149" customFormat="1" ht="46.5" customHeight="1" x14ac:dyDescent="0.2">
      <c r="A13" s="131">
        <v>6</v>
      </c>
      <c r="B13" s="148" t="str">
        <f>Sme_ต.ค.64!B12</f>
        <v xml:space="preserve">บล็อกกระแทกไร้สาย </v>
      </c>
      <c r="C13" s="135">
        <f>Sme_ต.ค.64!C12</f>
        <v>8000</v>
      </c>
      <c r="D13" s="135">
        <f>Sme_ต.ค.64!D12</f>
        <v>8000</v>
      </c>
      <c r="E13" s="135" t="str">
        <f>Sme_ต.ค.64!E12</f>
        <v>วิธีเฉพาะเจาะจง</v>
      </c>
      <c r="F13" s="135" t="str">
        <f>Sme_ต.ค.64!F12</f>
        <v>หจก. ตรีอุดม</v>
      </c>
      <c r="G13" s="135">
        <f>Sme_ต.ค.64!G12</f>
        <v>8000</v>
      </c>
      <c r="H13" s="135" t="str">
        <f>Sme_ต.ค.64!H12</f>
        <v>หจก. ตรีอุดม</v>
      </c>
      <c r="I13" s="135">
        <f>Sme_ต.ค.64!I12</f>
        <v>8000</v>
      </c>
      <c r="J13" s="135" t="str">
        <f>Sme_ต.ค.64!J12</f>
        <v>เสนอราคาต่ำสุดและเหมาะสมที่สุด</v>
      </c>
      <c r="K13" s="135" t="str">
        <f>Sme_ต.ค.64!K12</f>
        <v>PO.3300051288</v>
      </c>
      <c r="L13" s="135" t="str">
        <f>Sme_ต.ค.64!L12</f>
        <v>ลว. 25 ตุลาคม 2564</v>
      </c>
      <c r="M13" s="203" t="str">
        <f>Sme_ต.ค.64!M12</f>
        <v>52500200 ค่าซ่อมแซมและบำรุงรักษาเครื่องจักรและอุปกรณ์</v>
      </c>
      <c r="N13" s="218" t="s">
        <v>48</v>
      </c>
      <c r="O13" s="71"/>
      <c r="P13" s="224" t="s">
        <v>157</v>
      </c>
      <c r="Q13" s="225" t="s">
        <v>162</v>
      </c>
    </row>
    <row r="14" spans="1:17" s="149" customFormat="1" ht="46.5" customHeight="1" x14ac:dyDescent="0.2">
      <c r="A14" s="131">
        <v>7</v>
      </c>
      <c r="B14" s="148" t="str">
        <f>Sme_ต.ค.64!B13</f>
        <v>เครื่องฉีดน้ำแรงดันสูง</v>
      </c>
      <c r="C14" s="135">
        <f>Sme_ต.ค.64!C13</f>
        <v>60000</v>
      </c>
      <c r="D14" s="135">
        <f>Sme_ต.ค.64!D13</f>
        <v>60000</v>
      </c>
      <c r="E14" s="135" t="str">
        <f>Sme_ต.ค.64!E13</f>
        <v>วิธีเฉพาะเจาะจง</v>
      </c>
      <c r="F14" s="135" t="str">
        <f>Sme_ต.ค.64!F13</f>
        <v>หจก. ตรีอุดม</v>
      </c>
      <c r="G14" s="135">
        <f>Sme_ต.ค.64!G13</f>
        <v>60000</v>
      </c>
      <c r="H14" s="135" t="str">
        <f>Sme_ต.ค.64!H13</f>
        <v>หจก. ตรีอุดม</v>
      </c>
      <c r="I14" s="135">
        <f>Sme_ต.ค.64!I13</f>
        <v>60000</v>
      </c>
      <c r="J14" s="135" t="str">
        <f>Sme_ต.ค.64!J13</f>
        <v>เสนอราคาต่ำสุดและเหมาะสมที่สุด</v>
      </c>
      <c r="K14" s="135" t="str">
        <f>Sme_ต.ค.64!K13</f>
        <v>PO.3300051289</v>
      </c>
      <c r="L14" s="135" t="str">
        <f>Sme_ต.ค.64!L13</f>
        <v>ลว. 25 ตุลาคม 2564</v>
      </c>
      <c r="M14" s="203" t="str">
        <f>Sme_ต.ค.64!M13</f>
        <v>52500200 ค่าซ่อมแซมและบำรุงรักษาเครื่องจักรและอุปกรณ์</v>
      </c>
      <c r="N14" s="218" t="s">
        <v>48</v>
      </c>
      <c r="O14" s="71"/>
      <c r="P14" s="224" t="s">
        <v>157</v>
      </c>
      <c r="Q14" s="225" t="s">
        <v>163</v>
      </c>
    </row>
    <row r="15" spans="1:17" s="149" customFormat="1" ht="46.5" customHeight="1" x14ac:dyDescent="0.2">
      <c r="A15" s="131">
        <v>8</v>
      </c>
      <c r="B15" s="148" t="str">
        <f>Sme_ต.ค.64!B14</f>
        <v>บล็อกลมขนาด Sq.Dr 1/2 นิ้ว 14 HP แบบก้านยาว</v>
      </c>
      <c r="C15" s="135">
        <f>Sme_ต.ค.64!C14</f>
        <v>32000</v>
      </c>
      <c r="D15" s="135">
        <f>Sme_ต.ค.64!D14</f>
        <v>32000</v>
      </c>
      <c r="E15" s="135" t="str">
        <f>Sme_ต.ค.64!E14</f>
        <v>วิธีเฉพาะเจาะจง</v>
      </c>
      <c r="F15" s="135" t="str">
        <f>Sme_ต.ค.64!F14</f>
        <v>หจก. ตรีอุดม</v>
      </c>
      <c r="G15" s="135">
        <f>Sme_ต.ค.64!G14</f>
        <v>32000</v>
      </c>
      <c r="H15" s="135" t="str">
        <f>Sme_ต.ค.64!H14</f>
        <v>หจก. ตรีอุดม</v>
      </c>
      <c r="I15" s="135">
        <f>Sme_ต.ค.64!I14</f>
        <v>32000</v>
      </c>
      <c r="J15" s="135" t="str">
        <f>Sme_ต.ค.64!J14</f>
        <v>เสนอราคาต่ำสุดและเหมาะสมที่สุด</v>
      </c>
      <c r="K15" s="135" t="str">
        <f>Sme_ต.ค.64!K14</f>
        <v>PO.3300051290</v>
      </c>
      <c r="L15" s="135" t="str">
        <f>Sme_ต.ค.64!L14</f>
        <v>ลว. 25 ตุลาคม 2564</v>
      </c>
      <c r="M15" s="203" t="str">
        <f>Sme_ต.ค.64!M14</f>
        <v>52500200 ค่าซ่อมแซมและบำรุงรักษาเครื่องจักรและอุปกรณ์</v>
      </c>
      <c r="N15" s="218" t="s">
        <v>48</v>
      </c>
      <c r="O15" s="71"/>
      <c r="P15" s="224" t="s">
        <v>157</v>
      </c>
      <c r="Q15" s="225" t="s">
        <v>164</v>
      </c>
    </row>
    <row r="16" spans="1:17" s="149" customFormat="1" ht="67.5" customHeight="1" x14ac:dyDescent="0.25">
      <c r="A16" s="131">
        <v>9</v>
      </c>
      <c r="B16" s="148" t="str">
        <f>Sme_พ.ย.64!B7</f>
        <v xml:space="preserve">เครื่องตัดสติ๊กเกอร์ </v>
      </c>
      <c r="C16" s="135">
        <f>Sme_พ.ย.64!C7</f>
        <v>16000</v>
      </c>
      <c r="D16" s="135">
        <f>Sme_พ.ย.64!D7</f>
        <v>16000</v>
      </c>
      <c r="E16" s="135" t="str">
        <f>Sme_พ.ย.64!E7</f>
        <v>วิธีเฉพาะเจาะจง</v>
      </c>
      <c r="F16" s="135" t="str">
        <f>Sme_พ.ย.64!F7</f>
        <v>บ. วิน วิน 25 โซลูชั่น จำกัด</v>
      </c>
      <c r="G16" s="135">
        <f>Sme_พ.ย.64!G7</f>
        <v>16000</v>
      </c>
      <c r="H16" s="135" t="str">
        <f>Sme_พ.ย.64!H7</f>
        <v>บ. วิน วิน 25 โซลูชั่น จำกัด</v>
      </c>
      <c r="I16" s="135">
        <f>Sme_พ.ย.64!I7</f>
        <v>16000</v>
      </c>
      <c r="J16" s="135" t="str">
        <f>Sme_พ.ย.64!J7</f>
        <v>เสนอราคาต่ำสุดและเหมาะสมที่สุด</v>
      </c>
      <c r="K16" s="135" t="str">
        <f>Sme_พ.ย.64!K7</f>
        <v>PO.3300051514</v>
      </c>
      <c r="L16" s="135" t="str">
        <f>Sme_พ.ย.64!L7</f>
        <v>ลว. 3 พฤศจิกายน 2564</v>
      </c>
      <c r="M16" s="203" t="str">
        <f>Sme_พ.ย.64!M7</f>
        <v>หมวดเครื่องใช้สำนักงานและเครื่องมือเครื่องใช้ขนาดเล็ก ครุภัณฑ์สำนักงาน</v>
      </c>
      <c r="N16" s="218" t="s">
        <v>48</v>
      </c>
      <c r="O16" s="205"/>
      <c r="P16" s="224" t="s">
        <v>197</v>
      </c>
      <c r="Q16" s="225" t="s">
        <v>198</v>
      </c>
    </row>
    <row r="17" spans="1:17" s="149" customFormat="1" ht="46.5" customHeight="1" x14ac:dyDescent="0.2">
      <c r="A17" s="131">
        <v>10</v>
      </c>
      <c r="B17" s="148" t="str">
        <f>Sme_พ.ย.64!B8</f>
        <v>งานจัดซื้อพร้อมติดตั้งตู้ MDB 1 อาคารโรงงานซ่อมบำรุงมาตรวัดน้ำ</v>
      </c>
      <c r="C17" s="135">
        <f>Sme_พ.ย.64!C8</f>
        <v>360000</v>
      </c>
      <c r="D17" s="135">
        <f>Sme_พ.ย.64!D8</f>
        <v>360000</v>
      </c>
      <c r="E17" s="135" t="str">
        <f>Sme_พ.ย.64!E8</f>
        <v>วิธีเฉพาะเจาะจง</v>
      </c>
      <c r="F17" s="135" t="str">
        <f>Sme_พ.ย.64!F8</f>
        <v>บ. สมาร์ทเทคนิค จำกัด</v>
      </c>
      <c r="G17" s="135">
        <f>Sme_พ.ย.64!G8</f>
        <v>360000</v>
      </c>
      <c r="H17" s="135" t="str">
        <f>Sme_พ.ย.64!H8</f>
        <v>บ. สมาร์ทเทคนิค จำกัด</v>
      </c>
      <c r="I17" s="135">
        <f>Sme_พ.ย.64!I8</f>
        <v>360000</v>
      </c>
      <c r="J17" s="135" t="str">
        <f>Sme_พ.ย.64!J8</f>
        <v>เสนอราคาต่ำสุดและเหมาะสมที่สุด</v>
      </c>
      <c r="K17" s="135" t="str">
        <f>Sme_พ.ย.64!K8</f>
        <v>PO.3300051516</v>
      </c>
      <c r="L17" s="135" t="str">
        <f>Sme_พ.ย.64!L8</f>
        <v>ลว. 3 พฤศจิกายน 2564</v>
      </c>
      <c r="M17" s="203" t="str">
        <f>Sme_พ.ย.64!M8</f>
        <v>หมวดเครื่องจักรอุปกรณ์ ครุภัณฑ์ในโรงงานและคลังพัสดุ</v>
      </c>
      <c r="N17" s="204"/>
      <c r="O17" s="218" t="s">
        <v>48</v>
      </c>
      <c r="P17" s="224" t="s">
        <v>197</v>
      </c>
      <c r="Q17" s="225" t="s">
        <v>199</v>
      </c>
    </row>
    <row r="18" spans="1:17" s="149" customFormat="1" ht="46.5" customHeight="1" x14ac:dyDescent="0.25">
      <c r="A18" s="131">
        <v>11</v>
      </c>
      <c r="B18" s="148" t="str">
        <f>Sme_พ.ย.64!B9</f>
        <v xml:space="preserve">ปะเก็นยางยูเนียนมาตรวัดน้ำขนาด ศก. 1/2 นิ้ว </v>
      </c>
      <c r="C18" s="135">
        <f>Sme_พ.ย.64!C9</f>
        <v>80000</v>
      </c>
      <c r="D18" s="135">
        <f>Sme_พ.ย.64!D9</f>
        <v>80000</v>
      </c>
      <c r="E18" s="135" t="str">
        <f>Sme_พ.ย.64!E9</f>
        <v>วิธีเฉพาะเจาะจง</v>
      </c>
      <c r="F18" s="135" t="str">
        <f>Sme_พ.ย.64!F9</f>
        <v>บ. ยูเอชเอ็ม จำกัด</v>
      </c>
      <c r="G18" s="135">
        <f>Sme_พ.ย.64!G9</f>
        <v>80000</v>
      </c>
      <c r="H18" s="135" t="str">
        <f>Sme_พ.ย.64!H9</f>
        <v>บ. ยูเอชเอ็ม จำกัด</v>
      </c>
      <c r="I18" s="135">
        <f>Sme_พ.ย.64!I9</f>
        <v>80000</v>
      </c>
      <c r="J18" s="135" t="str">
        <f>Sme_พ.ย.64!J9</f>
        <v>เสนอราคาต่ำสุดและเหมาะสมที่สุด</v>
      </c>
      <c r="K18" s="135" t="str">
        <f>Sme_พ.ย.64!K9</f>
        <v>PO.3300051520</v>
      </c>
      <c r="L18" s="135" t="str">
        <f>Sme_พ.ย.64!L9</f>
        <v>ลว. 3 พฤศจิกายน 2564</v>
      </c>
      <c r="M18" s="203" t="str">
        <f>Sme_พ.ย.64!M9</f>
        <v>52500300 ค่าวัสดุอุปกรณ์ในการซ่อมมาตรวัดน้ำ</v>
      </c>
      <c r="N18" s="205"/>
      <c r="O18" s="218" t="s">
        <v>48</v>
      </c>
      <c r="P18" s="224" t="s">
        <v>197</v>
      </c>
      <c r="Q18" s="226">
        <v>2565</v>
      </c>
    </row>
    <row r="19" spans="1:17" ht="46.5" customHeight="1" x14ac:dyDescent="0.5">
      <c r="A19" s="131">
        <v>12</v>
      </c>
      <c r="B19" s="148" t="str">
        <f>Sme_พ.ย.64!B10</f>
        <v xml:space="preserve">รถยกสูงกึ่งไฟฟ้า </v>
      </c>
      <c r="C19" s="135">
        <f>Sme_พ.ย.64!C10</f>
        <v>140000</v>
      </c>
      <c r="D19" s="135">
        <f>Sme_พ.ย.64!D10</f>
        <v>140000</v>
      </c>
      <c r="E19" s="135" t="str">
        <f>Sme_พ.ย.64!E10</f>
        <v>วิธีเฉพาะเจาะจง</v>
      </c>
      <c r="F19" s="135" t="str">
        <f>Sme_พ.ย.64!F10</f>
        <v>บ. เจนบรรเจิด จำกัด</v>
      </c>
      <c r="G19" s="135">
        <f>Sme_พ.ย.64!G10</f>
        <v>140000</v>
      </c>
      <c r="H19" s="135" t="str">
        <f>Sme_พ.ย.64!H10</f>
        <v>บ. เจนบรรเจิด จำกัด</v>
      </c>
      <c r="I19" s="135">
        <f>Sme_พ.ย.64!I10</f>
        <v>140000</v>
      </c>
      <c r="J19" s="135" t="str">
        <f>Sme_พ.ย.64!J10</f>
        <v>เสนอราคาต่ำสุดและเหมาะสมที่สุด</v>
      </c>
      <c r="K19" s="135" t="str">
        <f>Sme_พ.ย.64!K10</f>
        <v>PO.3300051554</v>
      </c>
      <c r="L19" s="135" t="str">
        <f>Sme_พ.ย.64!L10</f>
        <v>ลว. 4 พฤศจิกายน 2564</v>
      </c>
      <c r="M19" s="203" t="str">
        <f>Sme_พ.ย.64!M10</f>
        <v>หมวดเครื่องจักรอุปกรณ์ ครุภัณฑ์ในโรงงานและคลังพัสดุ</v>
      </c>
      <c r="N19" s="205"/>
      <c r="O19" s="218" t="s">
        <v>48</v>
      </c>
      <c r="P19" s="224" t="s">
        <v>197</v>
      </c>
      <c r="Q19" s="225" t="s">
        <v>200</v>
      </c>
    </row>
    <row r="20" spans="1:17" ht="65.25" x14ac:dyDescent="0.5">
      <c r="A20" s="131">
        <v>13</v>
      </c>
      <c r="B20" s="148" t="str">
        <f>Sme_พ.ย.64!B11</f>
        <v xml:space="preserve">งานซื้อพร้อมติดตั้ง Variable Area Flow Meter </v>
      </c>
      <c r="C20" s="135">
        <f>Sme_พ.ย.64!C11</f>
        <v>280000</v>
      </c>
      <c r="D20" s="135">
        <f>Sme_พ.ย.64!D11</f>
        <v>280000</v>
      </c>
      <c r="E20" s="135" t="str">
        <f>Sme_พ.ย.64!E11</f>
        <v>วิธีเฉพาะเจาะจง</v>
      </c>
      <c r="F20" s="135" t="str">
        <f>Sme_พ.ย.64!F11</f>
        <v>บ. เอสวีอาร์ เอ็นจิเนียริ่งแอนด์ซัพพลาย จำกัด</v>
      </c>
      <c r="G20" s="135">
        <f>Sme_พ.ย.64!G11</f>
        <v>280000</v>
      </c>
      <c r="H20" s="135" t="str">
        <f>Sme_พ.ย.64!H11</f>
        <v>บ. เอสวีอาร์ เอ็นจิเนียริ่งแอนด์ซัพพลาย จำกัด</v>
      </c>
      <c r="I20" s="135">
        <f>Sme_พ.ย.64!I11</f>
        <v>280000</v>
      </c>
      <c r="J20" s="135" t="str">
        <f>Sme_พ.ย.64!J11</f>
        <v>เสนอราคาต่ำสุดและเหมาะสมที่สุด</v>
      </c>
      <c r="K20" s="135" t="str">
        <f>Sme_พ.ย.64!K11</f>
        <v>PO.3300051556</v>
      </c>
      <c r="L20" s="135" t="str">
        <f>Sme_พ.ย.64!L11</f>
        <v>ลว. 4 พฤศจิกายน 2564</v>
      </c>
      <c r="M20" s="203" t="str">
        <f>Sme_พ.ย.64!M11</f>
        <v>หมวดเครื่องจักรอุปกรณ์ ครุภัณฑ์ในโรงงานและคลังพัสดุ</v>
      </c>
      <c r="N20" s="218" t="s">
        <v>48</v>
      </c>
      <c r="O20" s="206"/>
      <c r="P20" s="224" t="s">
        <v>197</v>
      </c>
      <c r="Q20" s="225" t="s">
        <v>201</v>
      </c>
    </row>
    <row r="21" spans="1:17" ht="47.25" customHeight="1" x14ac:dyDescent="0.5">
      <c r="A21" s="131">
        <v>14</v>
      </c>
      <c r="B21" s="148" t="str">
        <f>Sme_พ.ย.64!B12</f>
        <v xml:space="preserve">งานซื้อพร้อมติดตั้งชุด Sensor ตรวจจับระดับน้ำ </v>
      </c>
      <c r="C21" s="135">
        <f>Sme_พ.ย.64!C12</f>
        <v>420000</v>
      </c>
      <c r="D21" s="135">
        <f>Sme_พ.ย.64!D12</f>
        <v>420000</v>
      </c>
      <c r="E21" s="135" t="str">
        <f>Sme_พ.ย.64!E12</f>
        <v>วิธีเฉพาะเจาะจง</v>
      </c>
      <c r="F21" s="135" t="str">
        <f>Sme_พ.ย.64!F12</f>
        <v>บ. เอสวีอาร์ เอ็นจิเนียริ่งแอนด์ซัพพลาย จำกัด</v>
      </c>
      <c r="G21" s="135">
        <f>Sme_พ.ย.64!G12</f>
        <v>420000</v>
      </c>
      <c r="H21" s="135" t="str">
        <f>Sme_พ.ย.64!H12</f>
        <v>บ. เอสวีอาร์ เอ็นจิเนียริ่งแอนด์ซัพพลาย จำกัด</v>
      </c>
      <c r="I21" s="135">
        <f>Sme_พ.ย.64!I12</f>
        <v>420000</v>
      </c>
      <c r="J21" s="135" t="str">
        <f>Sme_พ.ย.64!J12</f>
        <v>เสนอราคาต่ำสุดและเหมาะสมที่สุด</v>
      </c>
      <c r="K21" s="135" t="str">
        <f>Sme_พ.ย.64!K12</f>
        <v>PO.3300051589</v>
      </c>
      <c r="L21" s="135" t="str">
        <f>Sme_พ.ย.64!L12</f>
        <v>ลว. 5 พฤศจิกายน 2564</v>
      </c>
      <c r="M21" s="203" t="str">
        <f>Sme_พ.ย.64!M12</f>
        <v>หมวดเครื่องจักรอุปกรณ์ ครุภัณฑ์ในโรงงานและคลังพัสดุ</v>
      </c>
      <c r="N21" s="218" t="s">
        <v>48</v>
      </c>
      <c r="O21" s="206"/>
      <c r="P21" s="224" t="s">
        <v>197</v>
      </c>
      <c r="Q21" s="225" t="s">
        <v>202</v>
      </c>
    </row>
    <row r="22" spans="1:17" ht="43.5" x14ac:dyDescent="0.5">
      <c r="A22" s="131">
        <v>15</v>
      </c>
      <c r="B22" s="148" t="str">
        <f>Sme_พ.ย.64!B13</f>
        <v>ยางโอริงมิล จำนวน 4 รายการ</v>
      </c>
      <c r="C22" s="135">
        <f>Sme_พ.ย.64!C13</f>
        <v>89750</v>
      </c>
      <c r="D22" s="135">
        <f>Sme_พ.ย.64!D13</f>
        <v>89750</v>
      </c>
      <c r="E22" s="135" t="str">
        <f>Sme_พ.ย.64!E13</f>
        <v>วิธีเฉพาะเจาะจง</v>
      </c>
      <c r="F22" s="135" t="str">
        <f>Sme_พ.ย.64!F13</f>
        <v>บ. เอ็น.ซี.อาร์ รับเบอร์ อินดัสตรี้ จำกัด</v>
      </c>
      <c r="G22" s="135">
        <f>Sme_พ.ย.64!G13</f>
        <v>89750</v>
      </c>
      <c r="H22" s="135" t="str">
        <f>Sme_พ.ย.64!H13</f>
        <v>บ. เอ็น.ซี.อาร์ รับเบอร์ อินดัสตรี้ จำกัด</v>
      </c>
      <c r="I22" s="135">
        <f>Sme_พ.ย.64!I13</f>
        <v>89750</v>
      </c>
      <c r="J22" s="135" t="str">
        <f>Sme_พ.ย.64!J13</f>
        <v>เสนอราคาต่ำสุดและเหมาะสมที่สุด</v>
      </c>
      <c r="K22" s="135" t="str">
        <f>Sme_พ.ย.64!K13</f>
        <v>PO.3300051801</v>
      </c>
      <c r="L22" s="135" t="str">
        <f>Sme_พ.ย.64!L13</f>
        <v>ลว. 17 พฤศจิกายน 2564</v>
      </c>
      <c r="M22" s="203" t="str">
        <f>Sme_พ.ย.64!M13</f>
        <v>52500300 ค่าวัสดุอุปกรณ์ในการซ่อมมาตรวัดน้ำ</v>
      </c>
      <c r="N22" s="206"/>
      <c r="O22" s="218" t="s">
        <v>48</v>
      </c>
      <c r="P22" s="224" t="s">
        <v>197</v>
      </c>
      <c r="Q22" s="226">
        <v>2565</v>
      </c>
    </row>
    <row r="23" spans="1:17" ht="77.25" customHeight="1" x14ac:dyDescent="0.5">
      <c r="A23" s="131">
        <v>16</v>
      </c>
      <c r="B23" s="148" t="str">
        <f>Sme_พ.ย.64!B14</f>
        <v xml:space="preserve">จ้างสอบเทียบเครื่องวัดอัตราการไหล Coriolis mass flow meter ขนาด ศก. 2 นิ้ว และขนาด ศก. 4 นิ้ว </v>
      </c>
      <c r="C23" s="135">
        <f>Sme_พ.ย.64!C14</f>
        <v>81000</v>
      </c>
      <c r="D23" s="135">
        <f>Sme_พ.ย.64!D14</f>
        <v>81000</v>
      </c>
      <c r="E23" s="135" t="str">
        <f>Sme_พ.ย.64!E14</f>
        <v>วิธีเฉพาะเจาะจง</v>
      </c>
      <c r="F23" s="135" t="str">
        <f>Sme_พ.ย.64!F14</f>
        <v>บ. โฟลว์แล็บ แอนด์ เซอร์วิส จำกัด</v>
      </c>
      <c r="G23" s="135">
        <f>Sme_พ.ย.64!G14</f>
        <v>81000</v>
      </c>
      <c r="H23" s="135" t="str">
        <f>Sme_พ.ย.64!H14</f>
        <v>บ. โฟลว์แล็บ แอนด์ เซอร์วิส จำกัด</v>
      </c>
      <c r="I23" s="135">
        <f>Sme_พ.ย.64!I14</f>
        <v>81000</v>
      </c>
      <c r="J23" s="135" t="str">
        <f>Sme_พ.ย.64!J14</f>
        <v>เสนอราคาต่ำสุดและเหมาะสมที่สุด</v>
      </c>
      <c r="K23" s="135" t="str">
        <f>Sme_พ.ย.64!K14</f>
        <v>PO.3300051924</v>
      </c>
      <c r="L23" s="135" t="str">
        <f>Sme_พ.ย.64!L14</f>
        <v>ลว. 24 พฤศจิกายน 2564</v>
      </c>
      <c r="M23" s="203" t="str">
        <f>Sme_พ.ย.64!M14</f>
        <v>54001100 ค่าจ้างเหมาบริการอื่น</v>
      </c>
      <c r="N23" s="206"/>
      <c r="O23" s="218" t="s">
        <v>48</v>
      </c>
      <c r="P23" s="224" t="s">
        <v>197</v>
      </c>
      <c r="Q23" s="226">
        <v>2565</v>
      </c>
    </row>
    <row r="24" spans="1:17" ht="65.25" x14ac:dyDescent="0.5">
      <c r="A24" s="131">
        <v>17</v>
      </c>
      <c r="B24" s="217" t="str">
        <f>'Sme_ธ.ค. 64'!B7</f>
        <v>ปะเก็นยางฝาบนและปะเก็นพลาสติก ยี่ห้อ ASAHI (GMK) ศก. 1/2 นิ้ว</v>
      </c>
      <c r="C24" s="217">
        <f>'Sme_ธ.ค. 64'!C7</f>
        <v>155000</v>
      </c>
      <c r="D24" s="217">
        <f>'Sme_ธ.ค. 64'!D7</f>
        <v>155000</v>
      </c>
      <c r="E24" s="135" t="str">
        <f>'Sme_ธ.ค. 64'!E7</f>
        <v>วิธีเฉพาะเจาะจง</v>
      </c>
      <c r="F24" s="135" t="str">
        <f>'Sme_ธ.ค. 64'!F7</f>
        <v>บ. จินดาสุขคอมเมอร์เชียล (1980) จำกัด</v>
      </c>
      <c r="G24" s="135">
        <f>'Sme_ธ.ค. 64'!G7</f>
        <v>155000</v>
      </c>
      <c r="H24" s="135" t="str">
        <f>'Sme_ธ.ค. 64'!H7</f>
        <v>บ. จินดาสุขคอมเมอร์เชียล (1980) จำกัด</v>
      </c>
      <c r="I24" s="217">
        <f>'Sme_ธ.ค. 64'!I7</f>
        <v>155000</v>
      </c>
      <c r="J24" s="135" t="str">
        <f>'Sme_ธ.ค. 64'!J7</f>
        <v>เสนอราคาต่ำสุดและเหมาะสมที่สุด</v>
      </c>
      <c r="K24" s="135" t="str">
        <f>'Sme_ธ.ค. 64'!K7</f>
        <v>PO.3300052049</v>
      </c>
      <c r="L24" s="135" t="str">
        <f>'Sme_ธ.ค. 64'!L7</f>
        <v>ลว. 1 ธันวาคม 2564</v>
      </c>
      <c r="M24" s="203" t="str">
        <f>'Sme_ธ.ค. 64'!M7</f>
        <v>52500300 ค่าวัสดุอุปกรณ์ในการซ่อมมาตรวัดน้ำ</v>
      </c>
      <c r="N24" s="218" t="s">
        <v>48</v>
      </c>
      <c r="O24" s="219"/>
      <c r="P24" s="227">
        <v>23712</v>
      </c>
      <c r="Q24" s="226">
        <v>2565</v>
      </c>
    </row>
    <row r="25" spans="1:17" ht="43.5" x14ac:dyDescent="0.5">
      <c r="A25" s="131">
        <v>18</v>
      </c>
      <c r="B25" s="217" t="str">
        <f>'Sme_ธ.ค. 64'!B8</f>
        <v>สีพ่นมาตรวัดน้ำ</v>
      </c>
      <c r="C25" s="217">
        <f>'Sme_ธ.ค. 64'!C8</f>
        <v>288000</v>
      </c>
      <c r="D25" s="217">
        <f>'Sme_ธ.ค. 64'!D8</f>
        <v>288000</v>
      </c>
      <c r="E25" s="135" t="str">
        <f>'Sme_ธ.ค. 64'!E8</f>
        <v>วิธีเฉพาะเจาะจง</v>
      </c>
      <c r="F25" s="135" t="str">
        <f>'Sme_ธ.ค. 64'!F8</f>
        <v>บ. ทีโอเอ เพ้นท์  (ประเทศไทย) จำกัด</v>
      </c>
      <c r="G25" s="135">
        <f>'Sme_ธ.ค. 64'!G8</f>
        <v>288000</v>
      </c>
      <c r="H25" s="135" t="str">
        <f>'Sme_ธ.ค. 64'!H8</f>
        <v>บ. ทีโอเอ เพ้นท์  (ประเทศไทย) จำกัด</v>
      </c>
      <c r="I25" s="217">
        <f>'Sme_ธ.ค. 64'!I8</f>
        <v>288000</v>
      </c>
      <c r="J25" s="135" t="str">
        <f>'Sme_ธ.ค. 64'!J8</f>
        <v>เสนอราคาต่ำสุดและเหมาะสมที่สุด</v>
      </c>
      <c r="K25" s="135" t="str">
        <f>'Sme_ธ.ค. 64'!K8</f>
        <v>PO.3300052075</v>
      </c>
      <c r="L25" s="135" t="str">
        <f>'Sme_ธ.ค. 64'!L8</f>
        <v>ลว. 2 ธันวาคม 2564</v>
      </c>
      <c r="M25" s="203" t="str">
        <f>'Sme_ธ.ค. 64'!M8</f>
        <v>52500300 ค่าวัสดุอุปกรณ์ในการซ่อมมาตรวัดน้ำ</v>
      </c>
      <c r="N25" s="219"/>
      <c r="O25" s="218" t="s">
        <v>48</v>
      </c>
      <c r="P25" s="227">
        <v>23712</v>
      </c>
      <c r="Q25" s="226">
        <v>2565</v>
      </c>
    </row>
    <row r="26" spans="1:17" ht="66" customHeight="1" x14ac:dyDescent="0.5">
      <c r="A26" s="131">
        <v>19</v>
      </c>
      <c r="B26" s="217" t="str">
        <f>'Sme_ธ.ค. 64'!B9</f>
        <v xml:space="preserve">ปะเก็นยางยูเนียนมาตรวัดน้ำขนาด ศก. 1 นิ้ว </v>
      </c>
      <c r="C26" s="217">
        <f>'Sme_ธ.ค. 64'!C9</f>
        <v>12000</v>
      </c>
      <c r="D26" s="217">
        <f>'Sme_ธ.ค. 64'!D9</f>
        <v>12000</v>
      </c>
      <c r="E26" s="135" t="str">
        <f>'Sme_ธ.ค. 64'!E9</f>
        <v>วิธีเฉพาะเจาะจง</v>
      </c>
      <c r="F26" s="135" t="str">
        <f>'Sme_ธ.ค. 64'!F9</f>
        <v>บ. ยูเอชเอ็ม จำกัด</v>
      </c>
      <c r="G26" s="135">
        <f>'Sme_ธ.ค. 64'!G9</f>
        <v>12000</v>
      </c>
      <c r="H26" s="135" t="str">
        <f>'Sme_ธ.ค. 64'!H9</f>
        <v>บ. ยูเอชเอ็ม จำกัด</v>
      </c>
      <c r="I26" s="217">
        <f>'Sme_ธ.ค. 64'!I9</f>
        <v>12000</v>
      </c>
      <c r="J26" s="135" t="str">
        <f>'Sme_ธ.ค. 64'!J9</f>
        <v>เสนอราคาต่ำสุดและเหมาะสมที่สุด</v>
      </c>
      <c r="K26" s="135" t="str">
        <f>'Sme_ธ.ค. 64'!K9</f>
        <v>PO.3300052239</v>
      </c>
      <c r="L26" s="135" t="str">
        <f>'Sme_ธ.ค. 64'!L9</f>
        <v>ลว. 14 ธันวาคม 2564</v>
      </c>
      <c r="M26" s="203" t="str">
        <f>'Sme_ธ.ค. 64'!M9</f>
        <v>52500300 ค่าวัสดุอุปกรณ์ในการซ่อมมาตรวัดน้ำ</v>
      </c>
      <c r="N26" s="219"/>
      <c r="O26" s="218" t="s">
        <v>48</v>
      </c>
      <c r="P26" s="227">
        <v>23712</v>
      </c>
      <c r="Q26" s="226">
        <v>2565</v>
      </c>
    </row>
    <row r="27" spans="1:17" ht="43.5" x14ac:dyDescent="0.5">
      <c r="A27" s="131">
        <v>20</v>
      </c>
      <c r="B27" s="217" t="str">
        <f>'Sme_ธ.ค. 64'!B10</f>
        <v>หมึกพิมพ์ จำนวน 14 รายการ</v>
      </c>
      <c r="C27" s="217">
        <f>'Sme_ธ.ค. 64'!C10</f>
        <v>76900</v>
      </c>
      <c r="D27" s="217">
        <f>'Sme_ธ.ค. 64'!D10</f>
        <v>76900</v>
      </c>
      <c r="E27" s="135" t="str">
        <f>'Sme_ธ.ค. 64'!E10</f>
        <v>วิธีเฉพาะเจาะจง</v>
      </c>
      <c r="F27" s="135" t="str">
        <f>'Sme_ธ.ค. 64'!F10</f>
        <v>บ.ยูไนเต็ด พีพีอาร์ กรุ๊ป จำกัด</v>
      </c>
      <c r="G27" s="135">
        <f>'Sme_ธ.ค. 64'!G10</f>
        <v>76900</v>
      </c>
      <c r="H27" s="135" t="str">
        <f>'Sme_ธ.ค. 64'!H10</f>
        <v>บ.ยูไนเต็ด พีพีอาร์ กรุ๊ป จำกัด</v>
      </c>
      <c r="I27" s="217">
        <f>'Sme_ธ.ค. 64'!I10</f>
        <v>76900</v>
      </c>
      <c r="J27" s="135" t="str">
        <f>'Sme_ธ.ค. 64'!J10</f>
        <v>เสนอราคาต่ำสุดและเหมาะสมที่สุด</v>
      </c>
      <c r="K27" s="135" t="str">
        <f>'Sme_ธ.ค. 64'!K10</f>
        <v>PO.3300052215</v>
      </c>
      <c r="L27" s="135" t="str">
        <f>'Sme_ธ.ค. 64'!L10</f>
        <v>ลว. 14 ธันวาคม 2564</v>
      </c>
      <c r="M27" s="203" t="str">
        <f>'Sme_ธ.ค. 64'!M10</f>
        <v xml:space="preserve">52001300 ค่าวัสดุคอมพิวเตอร์ </v>
      </c>
      <c r="N27" s="218" t="s">
        <v>48</v>
      </c>
      <c r="O27" s="219"/>
      <c r="P27" s="227">
        <v>23712</v>
      </c>
      <c r="Q27" s="226">
        <v>2565</v>
      </c>
    </row>
    <row r="28" spans="1:17" ht="66" customHeight="1" x14ac:dyDescent="0.5">
      <c r="A28" s="131">
        <v>21</v>
      </c>
      <c r="B28" s="217" t="str">
        <f>'Sme_ธ.ค. 64'!B11</f>
        <v>จ้างชุบถ้วยป้องกันสนามแม่เหล็กด้วยกระบวนการชุบสังกะสี ด้วยเทคนิคไฟฟ้าเคมี</v>
      </c>
      <c r="C28" s="217">
        <f>'Sme_ธ.ค. 64'!C11</f>
        <v>54000</v>
      </c>
      <c r="D28" s="217">
        <f>'Sme_ธ.ค. 64'!D11</f>
        <v>54000</v>
      </c>
      <c r="E28" s="135" t="str">
        <f>'Sme_ธ.ค. 64'!E11</f>
        <v>วิธีเฉพาะเจาะจง</v>
      </c>
      <c r="F28" s="135" t="str">
        <f>'Sme_ธ.ค. 64'!F11</f>
        <v>นายกัณณ์ เครือพงศ์ศักดิ์</v>
      </c>
      <c r="G28" s="135">
        <f>'Sme_ธ.ค. 64'!G11</f>
        <v>54000</v>
      </c>
      <c r="H28" s="135" t="str">
        <f>'Sme_ธ.ค. 64'!H11</f>
        <v>นายกัณณ์ เครือพงศ์ศักดิ์</v>
      </c>
      <c r="I28" s="217">
        <f>'Sme_ธ.ค. 64'!I11</f>
        <v>54000</v>
      </c>
      <c r="J28" s="135" t="str">
        <f>'Sme_ธ.ค. 64'!J11</f>
        <v>เสนอราคาต่ำสุดและเหมาะสมที่สุด</v>
      </c>
      <c r="K28" s="135" t="str">
        <f>'Sme_ธ.ค. 64'!K11</f>
        <v>PO.3300052361</v>
      </c>
      <c r="L28" s="135" t="str">
        <f>'Sme_ธ.ค. 64'!L11</f>
        <v>ลว. 23 ธันวาคม 2564</v>
      </c>
      <c r="M28" s="203" t="str">
        <f>'Sme_ธ.ค. 64'!M11</f>
        <v>54001100 ค่าจ้างเหมาบริการอื่น</v>
      </c>
      <c r="N28" s="204"/>
      <c r="O28" s="204" t="str">
        <f>'Sme_ธ.ค. 64'!O11</f>
        <v>/</v>
      </c>
      <c r="P28" s="227">
        <v>23712</v>
      </c>
      <c r="Q28" s="226">
        <v>2565</v>
      </c>
    </row>
    <row r="29" spans="1:17" ht="68.25" customHeight="1" x14ac:dyDescent="0.5">
      <c r="A29" s="131">
        <v>22</v>
      </c>
      <c r="B29" s="152" t="str">
        <f>'Sme_ม.ค. 65'!B7</f>
        <v>วัสดุอุปกรณ์ในการซ่อมมาตรวัดน้ำ จำนวน 28 รายการ</v>
      </c>
      <c r="C29" s="222">
        <f>'Sme_ม.ค. 65'!C7</f>
        <v>75174.5</v>
      </c>
      <c r="D29" s="222">
        <f>'Sme_ม.ค. 65'!D7</f>
        <v>75174.5</v>
      </c>
      <c r="E29" s="70" t="str">
        <f>'Sme_ม.ค. 65'!E7</f>
        <v>วิธีเฉพาะเจาะจง</v>
      </c>
      <c r="F29" s="70" t="str">
        <f>'Sme_ม.ค. 65'!F7</f>
        <v>หจก. ธาราเอ็นจิเนียริ่ง</v>
      </c>
      <c r="G29" s="223">
        <f>'Sme_ม.ค. 65'!G7</f>
        <v>75174.5</v>
      </c>
      <c r="H29" s="70" t="str">
        <f>'Sme_ม.ค. 65'!H7</f>
        <v>หจก. ธาราเอ็นจิเนียริ่ง</v>
      </c>
      <c r="I29" s="222">
        <f>'Sme_ม.ค. 65'!I7</f>
        <v>75174.5</v>
      </c>
      <c r="J29" s="70" t="str">
        <f>'Sme_ม.ค. 65'!J7</f>
        <v>เสนอราคาต่ำสุดและเหมาะสมที่สุด</v>
      </c>
      <c r="K29" s="70" t="str">
        <f>'Sme_ม.ค. 65'!K7</f>
        <v>PO.3300052672</v>
      </c>
      <c r="L29" s="70" t="str">
        <f>'Sme_ม.ค. 65'!L7</f>
        <v>ลว. 20 มกราคม 2565</v>
      </c>
      <c r="M29" s="233" t="str">
        <f>'Sme_ม.ค. 65'!M7</f>
        <v>52500300 ค่าวัสดุอุปกรณ์ในการซ่อมมาตรวัดน้ำ</v>
      </c>
      <c r="N29" s="139" t="str">
        <f>'Sme_ม.ค. 65'!N7</f>
        <v>/</v>
      </c>
      <c r="O29" s="139"/>
      <c r="P29" s="227">
        <v>23743</v>
      </c>
      <c r="Q29" s="226">
        <v>2565</v>
      </c>
    </row>
    <row r="30" spans="1:17" ht="66.75" customHeight="1" x14ac:dyDescent="0.5">
      <c r="A30" s="131">
        <v>23</v>
      </c>
      <c r="B30" s="152" t="str">
        <f>'Sme_ม.ค. 65'!B8</f>
        <v>งานจ้างปรับปรุงเครื่องทดสอบความเที่ยงตรงมาตรวัดน้ำ ขนาด 3 นิ้ว - 4 นิ้ว</v>
      </c>
      <c r="C30" s="222">
        <f>'Sme_ม.ค. 65'!C8</f>
        <v>1500000</v>
      </c>
      <c r="D30" s="222">
        <f>'Sme_ม.ค. 65'!D8</f>
        <v>1500000</v>
      </c>
      <c r="E30" s="70" t="str">
        <f>'Sme_ม.ค. 65'!E8</f>
        <v>วิธี e-bidding</v>
      </c>
      <c r="F30" s="70" t="str">
        <f>'Sme_ม.ค. 65'!F8</f>
        <v>บ. ออโรร่า ออสเตรลิส จำกัด</v>
      </c>
      <c r="G30" s="223">
        <f>'Sme_ม.ค. 65'!G8</f>
        <v>1500000</v>
      </c>
      <c r="H30" s="70" t="str">
        <f>'Sme_ม.ค. 65'!H8</f>
        <v>บ. ออโรร่า ออสเตรลิส จำกัด</v>
      </c>
      <c r="I30" s="222">
        <f>'Sme_ม.ค. 65'!I8</f>
        <v>1500000</v>
      </c>
      <c r="J30" s="70" t="str">
        <f>'Sme_ม.ค. 65'!J8</f>
        <v>เสนอราคาต่ำสุดและเหมาะสมที่สุด</v>
      </c>
      <c r="K30" s="70" t="str">
        <f>'Sme_ม.ค. 65'!K8</f>
        <v>PO.03300052728</v>
      </c>
      <c r="L30" s="70" t="str">
        <f>'Sme_ม.ค. 65'!L8</f>
        <v>ลว. 25 มกราคม 2565</v>
      </c>
      <c r="M30" s="233" t="str">
        <f>'Sme_ม.ค. 65'!M8</f>
        <v>หมวดเครื่องจักรอุปกรณ์ ครุภัณฑ์ในโรงงานและคลังพัสดุ</v>
      </c>
      <c r="N30" s="139" t="str">
        <f>'Sme_ม.ค. 65'!N8</f>
        <v>/</v>
      </c>
      <c r="O30" s="139"/>
      <c r="P30" s="227">
        <v>23743</v>
      </c>
      <c r="Q30" s="225" t="s">
        <v>247</v>
      </c>
    </row>
  </sheetData>
  <mergeCells count="16">
    <mergeCell ref="A1:Q1"/>
    <mergeCell ref="A2:Q2"/>
    <mergeCell ref="A3:Q3"/>
    <mergeCell ref="Q6:Q7"/>
    <mergeCell ref="M6:M7"/>
    <mergeCell ref="N6:O6"/>
    <mergeCell ref="P6:P7"/>
    <mergeCell ref="A6:A7"/>
    <mergeCell ref="B6:B7"/>
    <mergeCell ref="C6:C7"/>
    <mergeCell ref="D6:D7"/>
    <mergeCell ref="E6:E7"/>
    <mergeCell ref="F6:G6"/>
    <mergeCell ref="H6:I6"/>
    <mergeCell ref="J6:J7"/>
    <mergeCell ref="K6:L7"/>
  </mergeCells>
  <printOptions horizontalCentered="1"/>
  <pageMargins left="0.17" right="0.17" top="0.35433070866141736" bottom="0.35433070866141736" header="0.31496062992125984" footer="0.31496062992125984"/>
  <pageSetup paperSize="9" scale="52" fitToHeight="2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17"/>
  <sheetViews>
    <sheetView topLeftCell="A9" zoomScaleNormal="100" zoomScalePageLayoutView="90" workbookViewId="0">
      <selection activeCell="D7" sqref="D7:D14"/>
    </sheetView>
  </sheetViews>
  <sheetFormatPr defaultColWidth="8.75" defaultRowHeight="21.75" x14ac:dyDescent="0.5"/>
  <cols>
    <col min="1" max="1" width="6.625" style="124" customWidth="1"/>
    <col min="2" max="2" width="23.625" style="124" customWidth="1"/>
    <col min="3" max="3" width="12.25" style="124" customWidth="1"/>
    <col min="4" max="4" width="11.625" style="124" customWidth="1"/>
    <col min="5" max="5" width="12.25" style="124" customWidth="1"/>
    <col min="6" max="6" width="21.625" style="126" customWidth="1"/>
    <col min="7" max="7" width="12.625" style="124" customWidth="1"/>
    <col min="8" max="8" width="21.625" style="126" customWidth="1"/>
    <col min="9" max="9" width="12.625" style="124" customWidth="1"/>
    <col min="10" max="10" width="13.25" style="124" customWidth="1"/>
    <col min="11" max="11" width="13.875" style="124" customWidth="1"/>
    <col min="12" max="12" width="15" style="124" customWidth="1"/>
    <col min="13" max="13" width="22.5" style="126" hidden="1" customWidth="1"/>
    <col min="14" max="15" width="8.75" style="124" hidden="1" customWidth="1"/>
    <col min="16" max="16" width="30" style="124" bestFit="1" customWidth="1"/>
    <col min="17" max="17" width="8.75" style="124"/>
    <col min="18" max="18" width="18" style="124" bestFit="1" customWidth="1"/>
    <col min="19" max="16384" width="8.75" style="124"/>
  </cols>
  <sheetData>
    <row r="1" spans="1:18" x14ac:dyDescent="0.5">
      <c r="A1" s="254" t="s">
        <v>110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122" t="s">
        <v>109</v>
      </c>
      <c r="M1" s="123"/>
      <c r="N1" s="122"/>
      <c r="O1" s="122"/>
      <c r="P1" s="122"/>
      <c r="Q1" s="122"/>
      <c r="R1" s="122"/>
    </row>
    <row r="2" spans="1:18" x14ac:dyDescent="0.5">
      <c r="A2" s="254" t="s">
        <v>107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123"/>
      <c r="N2" s="122"/>
      <c r="O2" s="122"/>
      <c r="P2" s="122"/>
      <c r="Q2" s="122"/>
      <c r="R2" s="122"/>
    </row>
    <row r="3" spans="1:18" x14ac:dyDescent="0.5">
      <c r="A3" s="254" t="s">
        <v>108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123"/>
      <c r="N3" s="122"/>
      <c r="O3" s="122"/>
      <c r="P3" s="122"/>
      <c r="Q3" s="122"/>
      <c r="R3" s="122"/>
    </row>
    <row r="5" spans="1:18" s="125" customFormat="1" ht="36.6" customHeight="1" x14ac:dyDescent="0.2">
      <c r="A5" s="255" t="s">
        <v>1</v>
      </c>
      <c r="B5" s="255" t="s">
        <v>2</v>
      </c>
      <c r="C5" s="250" t="s">
        <v>22</v>
      </c>
      <c r="D5" s="250" t="s">
        <v>3</v>
      </c>
      <c r="E5" s="256" t="s">
        <v>4</v>
      </c>
      <c r="F5" s="257" t="s">
        <v>5</v>
      </c>
      <c r="G5" s="257"/>
      <c r="H5" s="250" t="s">
        <v>6</v>
      </c>
      <c r="I5" s="250"/>
      <c r="J5" s="250" t="s">
        <v>7</v>
      </c>
      <c r="K5" s="250" t="s">
        <v>8</v>
      </c>
      <c r="L5" s="250"/>
      <c r="M5" s="251" t="s">
        <v>84</v>
      </c>
      <c r="N5" s="252" t="s">
        <v>24</v>
      </c>
      <c r="O5" s="253"/>
    </row>
    <row r="6" spans="1:18" s="125" customFormat="1" ht="65.25" x14ac:dyDescent="0.2">
      <c r="A6" s="255"/>
      <c r="B6" s="255"/>
      <c r="C6" s="250"/>
      <c r="D6" s="250"/>
      <c r="E6" s="256"/>
      <c r="F6" s="210" t="s">
        <v>9</v>
      </c>
      <c r="G6" s="209" t="s">
        <v>15</v>
      </c>
      <c r="H6" s="209" t="s">
        <v>10</v>
      </c>
      <c r="I6" s="209" t="s">
        <v>11</v>
      </c>
      <c r="J6" s="250"/>
      <c r="K6" s="250"/>
      <c r="L6" s="250"/>
      <c r="M6" s="251"/>
      <c r="N6" s="211" t="s">
        <v>25</v>
      </c>
      <c r="O6" s="130" t="s">
        <v>138</v>
      </c>
    </row>
    <row r="7" spans="1:18" s="125" customFormat="1" ht="67.5" customHeight="1" x14ac:dyDescent="0.2">
      <c r="A7" s="131">
        <v>1</v>
      </c>
      <c r="B7" s="132" t="s">
        <v>103</v>
      </c>
      <c r="C7" s="133">
        <v>15000</v>
      </c>
      <c r="D7" s="133">
        <f>11214.95*1.07</f>
        <v>11999.996500000001</v>
      </c>
      <c r="E7" s="70" t="s">
        <v>13</v>
      </c>
      <c r="F7" s="134" t="s">
        <v>111</v>
      </c>
      <c r="G7" s="135">
        <f>D7</f>
        <v>11999.996500000001</v>
      </c>
      <c r="H7" s="134" t="str">
        <f>F7</f>
        <v>บ.  นอบ์พ คอร์ปอเรชั่น กรุ๊ป จำกัด</v>
      </c>
      <c r="I7" s="135">
        <f>G7</f>
        <v>11999.996500000001</v>
      </c>
      <c r="J7" s="136" t="s">
        <v>112</v>
      </c>
      <c r="K7" s="137" t="s">
        <v>113</v>
      </c>
      <c r="L7" s="138" t="s">
        <v>114</v>
      </c>
      <c r="M7" s="139" t="s">
        <v>115</v>
      </c>
      <c r="N7" s="71" t="s">
        <v>137</v>
      </c>
      <c r="O7" s="71"/>
      <c r="R7" s="140"/>
    </row>
    <row r="8" spans="1:18" s="125" customFormat="1" ht="67.5" customHeight="1" x14ac:dyDescent="0.2">
      <c r="A8" s="131">
        <v>2</v>
      </c>
      <c r="B8" s="132" t="s">
        <v>105</v>
      </c>
      <c r="C8" s="133">
        <v>23500</v>
      </c>
      <c r="D8" s="135">
        <v>25100</v>
      </c>
      <c r="E8" s="70" t="s">
        <v>13</v>
      </c>
      <c r="F8" s="134" t="s">
        <v>122</v>
      </c>
      <c r="G8" s="135">
        <f>21800*1.07</f>
        <v>23326</v>
      </c>
      <c r="H8" s="134" t="str">
        <f t="shared" ref="H8:I14" si="0">F8</f>
        <v xml:space="preserve">บ.  แสงปัญญาพาณิชย์ จำกัด </v>
      </c>
      <c r="I8" s="135">
        <f t="shared" si="0"/>
        <v>23326</v>
      </c>
      <c r="J8" s="136" t="s">
        <v>112</v>
      </c>
      <c r="K8" s="137" t="s">
        <v>126</v>
      </c>
      <c r="L8" s="138" t="s">
        <v>132</v>
      </c>
      <c r="M8" s="139" t="s">
        <v>116</v>
      </c>
      <c r="N8" s="71" t="s">
        <v>137</v>
      </c>
      <c r="O8" s="71"/>
    </row>
    <row r="9" spans="1:18" s="125" customFormat="1" ht="46.5" customHeight="1" x14ac:dyDescent="0.2">
      <c r="A9" s="131">
        <v>3</v>
      </c>
      <c r="B9" s="132" t="s">
        <v>119</v>
      </c>
      <c r="C9" s="133">
        <v>100000</v>
      </c>
      <c r="D9" s="133">
        <f>99650*1.07</f>
        <v>106625.5</v>
      </c>
      <c r="E9" s="70" t="s">
        <v>13</v>
      </c>
      <c r="F9" s="134" t="s">
        <v>123</v>
      </c>
      <c r="G9" s="135">
        <f t="shared" ref="G9:G13" si="1">D9</f>
        <v>106625.5</v>
      </c>
      <c r="H9" s="134" t="str">
        <f t="shared" si="0"/>
        <v>บ. เอสวีอาร์ เอ็นจิเนียริ่งแอนด์ซัพพลาย จำกัด</v>
      </c>
      <c r="I9" s="135">
        <f t="shared" si="0"/>
        <v>106625.5</v>
      </c>
      <c r="J9" s="136" t="s">
        <v>112</v>
      </c>
      <c r="K9" s="137" t="s">
        <v>127</v>
      </c>
      <c r="L9" s="138" t="s">
        <v>133</v>
      </c>
      <c r="M9" s="139" t="s">
        <v>117</v>
      </c>
      <c r="N9" s="71" t="s">
        <v>137</v>
      </c>
      <c r="O9" s="71"/>
      <c r="R9" s="140"/>
    </row>
    <row r="10" spans="1:18" s="125" customFormat="1" ht="46.5" customHeight="1" x14ac:dyDescent="0.2">
      <c r="A10" s="131">
        <v>4</v>
      </c>
      <c r="B10" s="132" t="s">
        <v>106</v>
      </c>
      <c r="C10" s="133">
        <v>465300</v>
      </c>
      <c r="D10" s="133">
        <f>465300*1.07</f>
        <v>497871</v>
      </c>
      <c r="E10" s="70" t="s">
        <v>13</v>
      </c>
      <c r="F10" s="134" t="s">
        <v>124</v>
      </c>
      <c r="G10" s="135">
        <f>D10</f>
        <v>497871</v>
      </c>
      <c r="H10" s="134" t="str">
        <f t="shared" si="0"/>
        <v xml:space="preserve">บ.  ธาราเอเชีย จำกัด </v>
      </c>
      <c r="I10" s="135">
        <f t="shared" si="0"/>
        <v>497871</v>
      </c>
      <c r="J10" s="136" t="s">
        <v>112</v>
      </c>
      <c r="K10" s="137" t="s">
        <v>128</v>
      </c>
      <c r="L10" s="138" t="s">
        <v>133</v>
      </c>
      <c r="M10" s="139" t="s">
        <v>118</v>
      </c>
      <c r="N10" s="71"/>
      <c r="O10" s="71" t="s">
        <v>137</v>
      </c>
      <c r="R10" s="140"/>
    </row>
    <row r="11" spans="1:18" s="125" customFormat="1" ht="46.5" customHeight="1" x14ac:dyDescent="0.2">
      <c r="A11" s="131">
        <v>5</v>
      </c>
      <c r="B11" s="132" t="s">
        <v>120</v>
      </c>
      <c r="C11" s="133">
        <v>200000</v>
      </c>
      <c r="D11" s="133">
        <f>200000*1.07</f>
        <v>214000</v>
      </c>
      <c r="E11" s="70" t="s">
        <v>13</v>
      </c>
      <c r="F11" s="134" t="s">
        <v>123</v>
      </c>
      <c r="G11" s="135">
        <f t="shared" si="1"/>
        <v>214000</v>
      </c>
      <c r="H11" s="134" t="str">
        <f t="shared" si="0"/>
        <v>บ. เอสวีอาร์ เอ็นจิเนียริ่งแอนด์ซัพพลาย จำกัด</v>
      </c>
      <c r="I11" s="135">
        <f t="shared" si="0"/>
        <v>214000</v>
      </c>
      <c r="J11" s="136" t="s">
        <v>112</v>
      </c>
      <c r="K11" s="137" t="s">
        <v>129</v>
      </c>
      <c r="L11" s="138" t="s">
        <v>134</v>
      </c>
      <c r="M11" s="139" t="s">
        <v>118</v>
      </c>
      <c r="N11" s="71" t="s">
        <v>137</v>
      </c>
      <c r="O11" s="71"/>
    </row>
    <row r="12" spans="1:18" s="125" customFormat="1" ht="46.5" customHeight="1" x14ac:dyDescent="0.2">
      <c r="A12" s="131">
        <v>6</v>
      </c>
      <c r="B12" s="132" t="s">
        <v>121</v>
      </c>
      <c r="C12" s="133">
        <v>8000</v>
      </c>
      <c r="D12" s="133">
        <f>7950*1.07</f>
        <v>8506.5</v>
      </c>
      <c r="E12" s="70" t="s">
        <v>13</v>
      </c>
      <c r="F12" s="134" t="s">
        <v>125</v>
      </c>
      <c r="G12" s="135">
        <f t="shared" si="1"/>
        <v>8506.5</v>
      </c>
      <c r="H12" s="134" t="str">
        <f t="shared" si="0"/>
        <v>หจก. ตรีอุดม</v>
      </c>
      <c r="I12" s="135">
        <f t="shared" si="0"/>
        <v>8506.5</v>
      </c>
      <c r="J12" s="136" t="s">
        <v>112</v>
      </c>
      <c r="K12" s="137" t="s">
        <v>130</v>
      </c>
      <c r="L12" s="138" t="s">
        <v>135</v>
      </c>
      <c r="M12" s="139" t="s">
        <v>118</v>
      </c>
      <c r="N12" s="71" t="s">
        <v>137</v>
      </c>
      <c r="O12" s="71"/>
    </row>
    <row r="13" spans="1:18" s="125" customFormat="1" ht="46.5" customHeight="1" x14ac:dyDescent="0.2">
      <c r="A13" s="131">
        <v>7</v>
      </c>
      <c r="B13" s="132" t="s">
        <v>94</v>
      </c>
      <c r="C13" s="133">
        <v>60000</v>
      </c>
      <c r="D13" s="133">
        <f>38180*1.07</f>
        <v>40852.600000000006</v>
      </c>
      <c r="E13" s="70" t="s">
        <v>13</v>
      </c>
      <c r="F13" s="134" t="s">
        <v>125</v>
      </c>
      <c r="G13" s="135">
        <f t="shared" si="1"/>
        <v>40852.600000000006</v>
      </c>
      <c r="H13" s="134" t="str">
        <f t="shared" si="0"/>
        <v>หจก. ตรีอุดม</v>
      </c>
      <c r="I13" s="135">
        <f t="shared" si="0"/>
        <v>40852.600000000006</v>
      </c>
      <c r="J13" s="136" t="s">
        <v>112</v>
      </c>
      <c r="K13" s="137" t="s">
        <v>131</v>
      </c>
      <c r="L13" s="138" t="s">
        <v>135</v>
      </c>
      <c r="M13" s="139" t="s">
        <v>118</v>
      </c>
      <c r="N13" s="71" t="s">
        <v>137</v>
      </c>
      <c r="O13" s="71"/>
      <c r="R13" s="140"/>
    </row>
    <row r="14" spans="1:18" s="125" customFormat="1" ht="46.5" customHeight="1" x14ac:dyDescent="0.2">
      <c r="A14" s="131">
        <v>8</v>
      </c>
      <c r="B14" s="132" t="s">
        <v>101</v>
      </c>
      <c r="C14" s="133">
        <v>32000</v>
      </c>
      <c r="D14" s="133">
        <f>15800*1.07</f>
        <v>16906</v>
      </c>
      <c r="E14" s="70" t="s">
        <v>13</v>
      </c>
      <c r="F14" s="134" t="s">
        <v>125</v>
      </c>
      <c r="G14" s="135">
        <f>D14</f>
        <v>16906</v>
      </c>
      <c r="H14" s="134" t="str">
        <f t="shared" si="0"/>
        <v>หจก. ตรีอุดม</v>
      </c>
      <c r="I14" s="135">
        <f t="shared" si="0"/>
        <v>16906</v>
      </c>
      <c r="J14" s="136" t="s">
        <v>112</v>
      </c>
      <c r="K14" s="137" t="s">
        <v>136</v>
      </c>
      <c r="L14" s="138" t="s">
        <v>135</v>
      </c>
      <c r="M14" s="139" t="s">
        <v>118</v>
      </c>
      <c r="N14" s="71" t="s">
        <v>137</v>
      </c>
      <c r="O14" s="71"/>
      <c r="R14" s="140"/>
    </row>
    <row r="15" spans="1:18" x14ac:dyDescent="0.5">
      <c r="C15" s="141"/>
      <c r="G15" s="142"/>
      <c r="I15" s="142"/>
      <c r="R15" s="143"/>
    </row>
    <row r="17" spans="3:3" x14ac:dyDescent="0.5">
      <c r="C17" s="143"/>
    </row>
  </sheetData>
  <mergeCells count="14">
    <mergeCell ref="J5:J6"/>
    <mergeCell ref="K5:L6"/>
    <mergeCell ref="M5:M6"/>
    <mergeCell ref="N5:O5"/>
    <mergeCell ref="A1:K1"/>
    <mergeCell ref="A2:L2"/>
    <mergeCell ref="A3:L3"/>
    <mergeCell ref="A5:A6"/>
    <mergeCell ref="B5:B6"/>
    <mergeCell ref="C5:C6"/>
    <mergeCell ref="D5:D6"/>
    <mergeCell ref="E5:E6"/>
    <mergeCell ref="F5:G5"/>
    <mergeCell ref="H5:I5"/>
  </mergeCells>
  <printOptions horizontalCentered="1"/>
  <pageMargins left="0.17" right="0.17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18"/>
  <sheetViews>
    <sheetView topLeftCell="A10" zoomScaleNormal="100" zoomScalePageLayoutView="90" workbookViewId="0">
      <selection activeCell="F14" sqref="F14"/>
    </sheetView>
  </sheetViews>
  <sheetFormatPr defaultColWidth="8.75" defaultRowHeight="21.75" x14ac:dyDescent="0.5"/>
  <cols>
    <col min="1" max="1" width="6.625" style="124" customWidth="1"/>
    <col min="2" max="2" width="23.625" style="124" customWidth="1"/>
    <col min="3" max="3" width="12.25" style="124" customWidth="1"/>
    <col min="4" max="4" width="11.625" style="124" customWidth="1"/>
    <col min="5" max="5" width="12.25" style="124" customWidth="1"/>
    <col min="6" max="6" width="21.625" style="126" customWidth="1"/>
    <col min="7" max="7" width="12.625" style="124" customWidth="1"/>
    <col min="8" max="8" width="21.625" style="126" customWidth="1"/>
    <col min="9" max="9" width="11.625" style="124" customWidth="1"/>
    <col min="10" max="10" width="13.25" style="124" customWidth="1"/>
    <col min="11" max="11" width="13.875" style="124" customWidth="1"/>
    <col min="12" max="12" width="15" style="124" customWidth="1"/>
    <col min="13" max="13" width="22.5" style="126" hidden="1" customWidth="1"/>
    <col min="14" max="15" width="8.75" style="124" hidden="1" customWidth="1"/>
    <col min="16" max="16" width="30" style="124" bestFit="1" customWidth="1"/>
    <col min="17" max="17" width="8.75" style="124"/>
    <col min="18" max="18" width="18" style="124" bestFit="1" customWidth="1"/>
    <col min="19" max="16384" width="8.75" style="124"/>
  </cols>
  <sheetData>
    <row r="1" spans="1:18" x14ac:dyDescent="0.5">
      <c r="A1" s="254" t="s">
        <v>194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122" t="s">
        <v>109</v>
      </c>
      <c r="M1" s="123"/>
      <c r="N1" s="122"/>
      <c r="O1" s="122"/>
      <c r="P1" s="122"/>
      <c r="Q1" s="122"/>
      <c r="R1" s="122"/>
    </row>
    <row r="2" spans="1:18" x14ac:dyDescent="0.5">
      <c r="A2" s="254" t="s">
        <v>107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123"/>
      <c r="N2" s="122"/>
      <c r="O2" s="122"/>
      <c r="P2" s="122"/>
      <c r="Q2" s="122"/>
      <c r="R2" s="122"/>
    </row>
    <row r="3" spans="1:18" x14ac:dyDescent="0.5">
      <c r="A3" s="254" t="s">
        <v>195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123"/>
      <c r="N3" s="122"/>
      <c r="O3" s="122"/>
      <c r="P3" s="122"/>
      <c r="Q3" s="122"/>
      <c r="R3" s="122"/>
    </row>
    <row r="6" spans="1:18" s="125" customFormat="1" ht="36.6" customHeight="1" x14ac:dyDescent="0.2">
      <c r="A6" s="255" t="s">
        <v>1</v>
      </c>
      <c r="B6" s="255" t="s">
        <v>2</v>
      </c>
      <c r="C6" s="250" t="s">
        <v>22</v>
      </c>
      <c r="D6" s="250" t="s">
        <v>3</v>
      </c>
      <c r="E6" s="256" t="s">
        <v>4</v>
      </c>
      <c r="F6" s="257" t="s">
        <v>5</v>
      </c>
      <c r="G6" s="257"/>
      <c r="H6" s="250" t="s">
        <v>6</v>
      </c>
      <c r="I6" s="250"/>
      <c r="J6" s="250" t="s">
        <v>7</v>
      </c>
      <c r="K6" s="250" t="s">
        <v>8</v>
      </c>
      <c r="L6" s="250"/>
      <c r="M6" s="251" t="s">
        <v>84</v>
      </c>
      <c r="N6" s="252" t="s">
        <v>24</v>
      </c>
      <c r="O6" s="253"/>
    </row>
    <row r="7" spans="1:18" s="125" customFormat="1" ht="65.25" x14ac:dyDescent="0.2">
      <c r="A7" s="255"/>
      <c r="B7" s="255"/>
      <c r="C7" s="250"/>
      <c r="D7" s="250"/>
      <c r="E7" s="256"/>
      <c r="F7" s="210" t="s">
        <v>9</v>
      </c>
      <c r="G7" s="209" t="s">
        <v>15</v>
      </c>
      <c r="H7" s="209" t="s">
        <v>10</v>
      </c>
      <c r="I7" s="209" t="s">
        <v>11</v>
      </c>
      <c r="J7" s="250"/>
      <c r="K7" s="250"/>
      <c r="L7" s="250"/>
      <c r="M7" s="251"/>
      <c r="N7" s="211" t="s">
        <v>25</v>
      </c>
      <c r="O7" s="130" t="s">
        <v>138</v>
      </c>
    </row>
    <row r="8" spans="1:18" s="125" customFormat="1" ht="67.5" customHeight="1" x14ac:dyDescent="0.2">
      <c r="A8" s="131">
        <v>1</v>
      </c>
      <c r="B8" s="200" t="s">
        <v>166</v>
      </c>
      <c r="C8" s="133">
        <v>16000</v>
      </c>
      <c r="D8" s="133">
        <v>15840</v>
      </c>
      <c r="E8" s="70" t="s">
        <v>13</v>
      </c>
      <c r="F8" s="134" t="s">
        <v>179</v>
      </c>
      <c r="G8" s="135">
        <f>D8</f>
        <v>15840</v>
      </c>
      <c r="H8" s="134" t="str">
        <f>F8</f>
        <v>บ. วิน วิน 25 โซลูชั่น จำกัด</v>
      </c>
      <c r="I8" s="135">
        <f>G8</f>
        <v>15840</v>
      </c>
      <c r="J8" s="136" t="s">
        <v>112</v>
      </c>
      <c r="K8" s="137" t="s">
        <v>180</v>
      </c>
      <c r="L8" s="138" t="s">
        <v>175</v>
      </c>
      <c r="M8" s="139" t="s">
        <v>115</v>
      </c>
      <c r="N8" s="71" t="s">
        <v>137</v>
      </c>
      <c r="O8" s="71"/>
      <c r="R8" s="140"/>
    </row>
    <row r="9" spans="1:18" s="125" customFormat="1" ht="46.5" customHeight="1" x14ac:dyDescent="0.2">
      <c r="A9" s="131">
        <v>2</v>
      </c>
      <c r="B9" s="202" t="s">
        <v>168</v>
      </c>
      <c r="C9" s="133">
        <v>360000</v>
      </c>
      <c r="D9" s="133">
        <v>347750</v>
      </c>
      <c r="E9" s="70" t="s">
        <v>13</v>
      </c>
      <c r="F9" s="134" t="s">
        <v>181</v>
      </c>
      <c r="G9" s="135">
        <f t="shared" ref="G9:G14" si="0">D9</f>
        <v>347750</v>
      </c>
      <c r="H9" s="134" t="str">
        <f t="shared" ref="H9:I15" si="1">F9</f>
        <v>บ. สมาร์ทเทคนิค จำกัด</v>
      </c>
      <c r="I9" s="135">
        <f t="shared" si="1"/>
        <v>347750</v>
      </c>
      <c r="J9" s="136" t="s">
        <v>112</v>
      </c>
      <c r="K9" s="137" t="s">
        <v>184</v>
      </c>
      <c r="L9" s="138" t="s">
        <v>175</v>
      </c>
      <c r="M9" s="139" t="s">
        <v>117</v>
      </c>
      <c r="N9" s="71"/>
      <c r="O9" s="71" t="s">
        <v>137</v>
      </c>
      <c r="R9" s="140"/>
    </row>
    <row r="10" spans="1:18" s="125" customFormat="1" ht="46.5" customHeight="1" x14ac:dyDescent="0.2">
      <c r="A10" s="131">
        <v>3</v>
      </c>
      <c r="B10" s="201" t="s">
        <v>167</v>
      </c>
      <c r="C10" s="133">
        <v>80000</v>
      </c>
      <c r="D10" s="135">
        <v>85600</v>
      </c>
      <c r="E10" s="70" t="s">
        <v>13</v>
      </c>
      <c r="F10" s="134" t="s">
        <v>173</v>
      </c>
      <c r="G10" s="135">
        <v>85600</v>
      </c>
      <c r="H10" s="134" t="str">
        <f t="shared" si="1"/>
        <v>บ. ยูเอชเอ็ม จำกัด</v>
      </c>
      <c r="I10" s="135">
        <f t="shared" si="1"/>
        <v>85600</v>
      </c>
      <c r="J10" s="136" t="s">
        <v>112</v>
      </c>
      <c r="K10" s="137" t="s">
        <v>174</v>
      </c>
      <c r="L10" s="138" t="s">
        <v>175</v>
      </c>
      <c r="M10" s="139" t="s">
        <v>176</v>
      </c>
      <c r="N10" s="71"/>
      <c r="O10" s="71" t="s">
        <v>137</v>
      </c>
    </row>
    <row r="11" spans="1:18" s="125" customFormat="1" ht="46.5" customHeight="1" x14ac:dyDescent="0.2">
      <c r="A11" s="131">
        <v>4</v>
      </c>
      <c r="B11" s="199" t="s">
        <v>170</v>
      </c>
      <c r="C11" s="133">
        <v>140000</v>
      </c>
      <c r="D11" s="133">
        <v>144450</v>
      </c>
      <c r="E11" s="70" t="s">
        <v>13</v>
      </c>
      <c r="F11" s="134" t="s">
        <v>177</v>
      </c>
      <c r="G11" s="135">
        <f t="shared" ref="G11" si="2">D11</f>
        <v>144450</v>
      </c>
      <c r="H11" s="134" t="str">
        <f t="shared" si="1"/>
        <v>บ. เจนบรรเจิด จำกัด</v>
      </c>
      <c r="I11" s="135">
        <f t="shared" si="1"/>
        <v>144450</v>
      </c>
      <c r="J11" s="136" t="s">
        <v>112</v>
      </c>
      <c r="K11" s="137" t="s">
        <v>178</v>
      </c>
      <c r="L11" s="138" t="s">
        <v>182</v>
      </c>
      <c r="M11" s="139" t="s">
        <v>117</v>
      </c>
      <c r="N11" s="71"/>
      <c r="O11" s="71" t="s">
        <v>137</v>
      </c>
    </row>
    <row r="12" spans="1:18" s="125" customFormat="1" ht="46.5" customHeight="1" x14ac:dyDescent="0.2">
      <c r="A12" s="131">
        <v>5</v>
      </c>
      <c r="B12" s="152" t="s">
        <v>169</v>
      </c>
      <c r="C12" s="133">
        <v>280000</v>
      </c>
      <c r="D12" s="133">
        <v>299600</v>
      </c>
      <c r="E12" s="70" t="s">
        <v>13</v>
      </c>
      <c r="F12" s="134" t="s">
        <v>123</v>
      </c>
      <c r="G12" s="135">
        <f>D12</f>
        <v>299600</v>
      </c>
      <c r="H12" s="134" t="str">
        <f t="shared" si="1"/>
        <v>บ. เอสวีอาร์ เอ็นจิเนียริ่งแอนด์ซัพพลาย จำกัด</v>
      </c>
      <c r="I12" s="135">
        <f t="shared" si="1"/>
        <v>299600</v>
      </c>
      <c r="J12" s="136" t="s">
        <v>112</v>
      </c>
      <c r="K12" s="137" t="s">
        <v>185</v>
      </c>
      <c r="L12" s="138" t="s">
        <v>182</v>
      </c>
      <c r="M12" s="139" t="s">
        <v>117</v>
      </c>
      <c r="N12" s="71" t="s">
        <v>137</v>
      </c>
      <c r="O12" s="71"/>
      <c r="R12" s="140"/>
    </row>
    <row r="13" spans="1:18" s="125" customFormat="1" ht="46.5" customHeight="1" x14ac:dyDescent="0.2">
      <c r="A13" s="131">
        <v>6</v>
      </c>
      <c r="B13" s="152" t="s">
        <v>171</v>
      </c>
      <c r="C13" s="133">
        <v>420000</v>
      </c>
      <c r="D13" s="133">
        <v>449400</v>
      </c>
      <c r="E13" s="70" t="s">
        <v>13</v>
      </c>
      <c r="F13" s="134" t="s">
        <v>123</v>
      </c>
      <c r="G13" s="135">
        <f t="shared" si="0"/>
        <v>449400</v>
      </c>
      <c r="H13" s="134" t="str">
        <f t="shared" si="1"/>
        <v>บ. เอสวีอาร์ เอ็นจิเนียริ่งแอนด์ซัพพลาย จำกัด</v>
      </c>
      <c r="I13" s="135">
        <f t="shared" si="1"/>
        <v>449400</v>
      </c>
      <c r="J13" s="136" t="s">
        <v>112</v>
      </c>
      <c r="K13" s="137" t="s">
        <v>186</v>
      </c>
      <c r="L13" s="138" t="s">
        <v>183</v>
      </c>
      <c r="M13" s="139" t="s">
        <v>117</v>
      </c>
      <c r="N13" s="71" t="s">
        <v>137</v>
      </c>
      <c r="O13" s="71"/>
    </row>
    <row r="14" spans="1:18" s="125" customFormat="1" ht="46.5" customHeight="1" x14ac:dyDescent="0.2">
      <c r="A14" s="131">
        <v>7</v>
      </c>
      <c r="B14" s="132" t="s">
        <v>172</v>
      </c>
      <c r="C14" s="133">
        <v>89750</v>
      </c>
      <c r="D14" s="133">
        <v>96032.5</v>
      </c>
      <c r="E14" s="70" t="s">
        <v>13</v>
      </c>
      <c r="F14" s="134" t="s">
        <v>187</v>
      </c>
      <c r="G14" s="135">
        <f t="shared" si="0"/>
        <v>96032.5</v>
      </c>
      <c r="H14" s="134" t="str">
        <f t="shared" si="1"/>
        <v>บ. เอ็น.ซี.อาร์ รับเบอร์ อินดัสตรี้ จำกัด</v>
      </c>
      <c r="I14" s="135">
        <f t="shared" si="1"/>
        <v>96032.5</v>
      </c>
      <c r="J14" s="136" t="s">
        <v>112</v>
      </c>
      <c r="K14" s="137" t="s">
        <v>188</v>
      </c>
      <c r="L14" s="138" t="s">
        <v>189</v>
      </c>
      <c r="M14" s="139" t="s">
        <v>176</v>
      </c>
      <c r="N14" s="71"/>
      <c r="O14" s="71" t="s">
        <v>137</v>
      </c>
      <c r="R14" s="140"/>
    </row>
    <row r="15" spans="1:18" s="125" customFormat="1" ht="72" customHeight="1" x14ac:dyDescent="0.2">
      <c r="A15" s="131">
        <v>8</v>
      </c>
      <c r="B15" s="152" t="s">
        <v>204</v>
      </c>
      <c r="C15" s="133">
        <v>81000</v>
      </c>
      <c r="D15" s="133">
        <v>86670</v>
      </c>
      <c r="E15" s="70" t="s">
        <v>13</v>
      </c>
      <c r="F15" s="134" t="s">
        <v>196</v>
      </c>
      <c r="G15" s="135">
        <f>D15</f>
        <v>86670</v>
      </c>
      <c r="H15" s="134" t="str">
        <f t="shared" si="1"/>
        <v>บ. โฟลว์แล็บ แอนด์ เซอร์วิส จำกัด</v>
      </c>
      <c r="I15" s="135">
        <f t="shared" si="1"/>
        <v>86670</v>
      </c>
      <c r="J15" s="136" t="s">
        <v>112</v>
      </c>
      <c r="K15" s="137" t="s">
        <v>190</v>
      </c>
      <c r="L15" s="138" t="s">
        <v>191</v>
      </c>
      <c r="M15" s="139" t="s">
        <v>192</v>
      </c>
      <c r="N15" s="71"/>
      <c r="O15" s="71" t="s">
        <v>137</v>
      </c>
      <c r="R15" s="140"/>
    </row>
    <row r="16" spans="1:18" x14ac:dyDescent="0.5">
      <c r="C16" s="141"/>
      <c r="G16" s="142"/>
      <c r="I16" s="142"/>
      <c r="R16" s="143"/>
    </row>
    <row r="18" spans="3:3" x14ac:dyDescent="0.5">
      <c r="C18" s="143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11"/>
  <sheetViews>
    <sheetView topLeftCell="A4" zoomScaleNormal="100" zoomScalePageLayoutView="90" workbookViewId="0">
      <selection activeCell="K8" sqref="K8"/>
    </sheetView>
  </sheetViews>
  <sheetFormatPr defaultColWidth="8.75" defaultRowHeight="21.75" x14ac:dyDescent="0.5"/>
  <cols>
    <col min="1" max="1" width="6.625" style="124" customWidth="1"/>
    <col min="2" max="2" width="23.625" style="124" customWidth="1"/>
    <col min="3" max="3" width="12.25" style="124" customWidth="1"/>
    <col min="4" max="4" width="11.625" style="124" customWidth="1"/>
    <col min="5" max="5" width="12.25" style="124" customWidth="1"/>
    <col min="6" max="6" width="25.625" style="126" customWidth="1"/>
    <col min="7" max="7" width="12.625" style="124" customWidth="1"/>
    <col min="8" max="8" width="25.625" style="126" customWidth="1"/>
    <col min="9" max="9" width="11.625" style="124" customWidth="1"/>
    <col min="10" max="10" width="13.25" style="124" customWidth="1"/>
    <col min="11" max="11" width="13.875" style="124" customWidth="1"/>
    <col min="12" max="12" width="15" style="124" customWidth="1"/>
    <col min="13" max="13" width="22.5" style="126" customWidth="1"/>
    <col min="14" max="15" width="8.75" style="124" customWidth="1"/>
    <col min="16" max="16" width="30" style="124" bestFit="1" customWidth="1"/>
    <col min="17" max="17" width="8.75" style="124"/>
    <col min="18" max="18" width="18" style="124" bestFit="1" customWidth="1"/>
    <col min="19" max="16384" width="8.75" style="124"/>
  </cols>
  <sheetData>
    <row r="1" spans="1:18" s="125" customFormat="1" x14ac:dyDescent="0.2">
      <c r="A1" s="254" t="s">
        <v>246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2" spans="1:18" s="125" customFormat="1" x14ac:dyDescent="0.2">
      <c r="A2" s="254" t="s">
        <v>107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122"/>
      <c r="Q2" s="122"/>
    </row>
    <row r="5" spans="1:18" s="125" customFormat="1" ht="36.6" customHeight="1" x14ac:dyDescent="0.2">
      <c r="A5" s="255" t="s">
        <v>1</v>
      </c>
      <c r="B5" s="255" t="s">
        <v>2</v>
      </c>
      <c r="C5" s="250" t="s">
        <v>22</v>
      </c>
      <c r="D5" s="250" t="s">
        <v>224</v>
      </c>
      <c r="E5" s="256" t="s">
        <v>4</v>
      </c>
      <c r="F5" s="257" t="s">
        <v>5</v>
      </c>
      <c r="G5" s="257"/>
      <c r="H5" s="250" t="s">
        <v>6</v>
      </c>
      <c r="I5" s="250"/>
      <c r="J5" s="250" t="s">
        <v>7</v>
      </c>
      <c r="K5" s="250" t="s">
        <v>8</v>
      </c>
      <c r="L5" s="250"/>
      <c r="M5" s="251" t="s">
        <v>84</v>
      </c>
      <c r="N5" s="252" t="s">
        <v>24</v>
      </c>
      <c r="O5" s="253"/>
    </row>
    <row r="6" spans="1:18" s="125" customFormat="1" ht="65.25" x14ac:dyDescent="0.2">
      <c r="A6" s="255"/>
      <c r="B6" s="255"/>
      <c r="C6" s="250"/>
      <c r="D6" s="250"/>
      <c r="E6" s="256"/>
      <c r="F6" s="232" t="s">
        <v>9</v>
      </c>
      <c r="G6" s="230" t="s">
        <v>15</v>
      </c>
      <c r="H6" s="230" t="s">
        <v>10</v>
      </c>
      <c r="I6" s="230" t="s">
        <v>240</v>
      </c>
      <c r="J6" s="250"/>
      <c r="K6" s="250"/>
      <c r="L6" s="250"/>
      <c r="M6" s="251"/>
      <c r="N6" s="231" t="s">
        <v>25</v>
      </c>
      <c r="O6" s="130" t="s">
        <v>138</v>
      </c>
    </row>
    <row r="7" spans="1:18" s="125" customFormat="1" ht="67.5" customHeight="1" x14ac:dyDescent="0.2">
      <c r="A7" s="131">
        <v>1</v>
      </c>
      <c r="B7" s="202" t="str">
        <f>'สขร_ม.ค. 65'!B8</f>
        <v>วัสดุอุปกรณ์ในการซ่อมมาตรวัดน้ำ จำนวน 28 รายการ</v>
      </c>
      <c r="C7" s="223">
        <f>'สขร_ม.ค. 65'!C8</f>
        <v>75174.5</v>
      </c>
      <c r="D7" s="133">
        <f>C7</f>
        <v>75174.5</v>
      </c>
      <c r="E7" s="70" t="s">
        <v>13</v>
      </c>
      <c r="F7" s="134" t="str">
        <f>'สขร_ม.ค. 65'!F8</f>
        <v>หจก. ธาราเอ็นจิเนียริ่ง</v>
      </c>
      <c r="G7" s="135">
        <f>D7</f>
        <v>75174.5</v>
      </c>
      <c r="H7" s="134" t="str">
        <f>F7</f>
        <v>หจก. ธาราเอ็นจิเนียริ่ง</v>
      </c>
      <c r="I7" s="135">
        <f>G7</f>
        <v>75174.5</v>
      </c>
      <c r="J7" s="136" t="s">
        <v>112</v>
      </c>
      <c r="K7" s="137" t="str">
        <f>'สขร_ม.ค. 65'!K8</f>
        <v>PO.3300052672</v>
      </c>
      <c r="L7" s="137" t="str">
        <f>'สขร_ม.ค. 65'!L8</f>
        <v>ลว. 20 มกราคม 2565</v>
      </c>
      <c r="M7" s="139" t="s">
        <v>176</v>
      </c>
      <c r="N7" s="218" t="s">
        <v>48</v>
      </c>
      <c r="O7" s="220"/>
      <c r="R7" s="140"/>
    </row>
    <row r="8" spans="1:18" s="125" customFormat="1" ht="63.75" customHeight="1" x14ac:dyDescent="0.2">
      <c r="A8" s="131">
        <v>2</v>
      </c>
      <c r="B8" s="202" t="str">
        <f>'สขร_ม.ค. 65'!B9</f>
        <v>งานจ้างปรับปรุงเครื่องทดสอบความเที่ยงตรงมาตรวัดน้ำ ขนาด 3 นิ้ว - 4 นิ้ว</v>
      </c>
      <c r="C8" s="223">
        <f>'สขร_ม.ค. 65'!C9</f>
        <v>1500000</v>
      </c>
      <c r="D8" s="133">
        <f t="shared" ref="D8" si="0">C8</f>
        <v>1500000</v>
      </c>
      <c r="E8" s="70" t="str">
        <f>'สขร_ม.ค. 65'!E9</f>
        <v>วิธี e-bidding</v>
      </c>
      <c r="F8" s="134" t="s">
        <v>238</v>
      </c>
      <c r="G8" s="135">
        <v>1500000</v>
      </c>
      <c r="H8" s="134" t="str">
        <f>'สขร_ม.ค. 65'!H9</f>
        <v>บ. ออโรร่า ออสเตรลิส จำกัด</v>
      </c>
      <c r="I8" s="135">
        <f t="shared" ref="I8" si="1">G8</f>
        <v>1500000</v>
      </c>
      <c r="J8" s="136" t="s">
        <v>112</v>
      </c>
      <c r="K8" s="137" t="str">
        <f>'สขร_ม.ค. 65'!K9</f>
        <v>PO.03300052728</v>
      </c>
      <c r="L8" s="137" t="str">
        <f>'สขร_ม.ค. 65'!L9</f>
        <v>ลว. 25 มกราคม 2565</v>
      </c>
      <c r="M8" s="139" t="s">
        <v>117</v>
      </c>
      <c r="N8" s="218" t="s">
        <v>48</v>
      </c>
      <c r="O8" s="218"/>
      <c r="R8" s="140"/>
    </row>
    <row r="9" spans="1:18" x14ac:dyDescent="0.5">
      <c r="C9" s="141"/>
      <c r="G9" s="142"/>
      <c r="I9" s="142"/>
      <c r="R9" s="143"/>
    </row>
    <row r="10" spans="1:18" x14ac:dyDescent="0.5">
      <c r="G10" s="235"/>
    </row>
    <row r="11" spans="1:18" x14ac:dyDescent="0.5">
      <c r="C11" s="143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14"/>
  <sheetViews>
    <sheetView topLeftCell="A4" zoomScaleNormal="100" zoomScalePageLayoutView="90" workbookViewId="0">
      <selection activeCell="I7" sqref="I7"/>
    </sheetView>
  </sheetViews>
  <sheetFormatPr defaultColWidth="8.75" defaultRowHeight="21.75" x14ac:dyDescent="0.5"/>
  <cols>
    <col min="1" max="1" width="6.625" style="124" customWidth="1"/>
    <col min="2" max="2" width="23.625" style="124" customWidth="1"/>
    <col min="3" max="3" width="12.25" style="124" customWidth="1"/>
    <col min="4" max="4" width="11.625" style="124" customWidth="1"/>
    <col min="5" max="5" width="12.25" style="124" customWidth="1"/>
    <col min="6" max="6" width="25.625" style="126" customWidth="1"/>
    <col min="7" max="7" width="12.625" style="124" customWidth="1"/>
    <col min="8" max="8" width="25.625" style="126" customWidth="1"/>
    <col min="9" max="9" width="11.625" style="124" customWidth="1"/>
    <col min="10" max="10" width="13.25" style="124" customWidth="1"/>
    <col min="11" max="11" width="13.875" style="124" customWidth="1"/>
    <col min="12" max="12" width="15" style="124" customWidth="1"/>
    <col min="13" max="13" width="22.5" style="126" customWidth="1"/>
    <col min="14" max="15" width="8.75" style="124" customWidth="1"/>
    <col min="16" max="16" width="30" style="124" bestFit="1" customWidth="1"/>
    <col min="17" max="17" width="8.75" style="124"/>
    <col min="18" max="18" width="18" style="124" bestFit="1" customWidth="1"/>
    <col min="19" max="16384" width="8.75" style="124"/>
  </cols>
  <sheetData>
    <row r="1" spans="1:18" s="125" customFormat="1" x14ac:dyDescent="0.2">
      <c r="A1" s="254" t="s">
        <v>223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2" spans="1:18" s="125" customFormat="1" x14ac:dyDescent="0.2">
      <c r="A2" s="254" t="s">
        <v>107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122"/>
      <c r="Q2" s="122"/>
    </row>
    <row r="5" spans="1:18" s="125" customFormat="1" ht="36.6" customHeight="1" x14ac:dyDescent="0.2">
      <c r="A5" s="255" t="s">
        <v>1</v>
      </c>
      <c r="B5" s="255" t="s">
        <v>2</v>
      </c>
      <c r="C5" s="250" t="s">
        <v>22</v>
      </c>
      <c r="D5" s="250" t="s">
        <v>224</v>
      </c>
      <c r="E5" s="256" t="s">
        <v>4</v>
      </c>
      <c r="F5" s="257" t="s">
        <v>5</v>
      </c>
      <c r="G5" s="257"/>
      <c r="H5" s="250" t="s">
        <v>6</v>
      </c>
      <c r="I5" s="250"/>
      <c r="J5" s="250" t="s">
        <v>7</v>
      </c>
      <c r="K5" s="250" t="s">
        <v>8</v>
      </c>
      <c r="L5" s="250"/>
      <c r="M5" s="251" t="s">
        <v>84</v>
      </c>
      <c r="N5" s="252" t="s">
        <v>24</v>
      </c>
      <c r="O5" s="253"/>
    </row>
    <row r="6" spans="1:18" s="125" customFormat="1" ht="65.25" x14ac:dyDescent="0.2">
      <c r="A6" s="255"/>
      <c r="B6" s="255"/>
      <c r="C6" s="250"/>
      <c r="D6" s="250"/>
      <c r="E6" s="256"/>
      <c r="F6" s="213" t="s">
        <v>9</v>
      </c>
      <c r="G6" s="212" t="s">
        <v>15</v>
      </c>
      <c r="H6" s="212" t="s">
        <v>10</v>
      </c>
      <c r="I6" s="212" t="s">
        <v>240</v>
      </c>
      <c r="J6" s="250"/>
      <c r="K6" s="250"/>
      <c r="L6" s="250"/>
      <c r="M6" s="251"/>
      <c r="N6" s="214" t="s">
        <v>25</v>
      </c>
      <c r="O6" s="130" t="s">
        <v>138</v>
      </c>
    </row>
    <row r="7" spans="1:18" s="125" customFormat="1" ht="67.5" customHeight="1" x14ac:dyDescent="0.2">
      <c r="A7" s="131">
        <v>1</v>
      </c>
      <c r="B7" s="202" t="str">
        <f>'สขร_ธ.ค. 64'!B8</f>
        <v>ปะเก็นยางฝาบนและปะเก็นพลาสติก ยี่ห้อ ASAHI (GMK) ศก. 1/2 นิ้ว</v>
      </c>
      <c r="C7" s="215">
        <f>'สขร_ธ.ค. 64'!C8</f>
        <v>155000</v>
      </c>
      <c r="D7" s="133">
        <f>C7</f>
        <v>155000</v>
      </c>
      <c r="E7" s="70" t="s">
        <v>13</v>
      </c>
      <c r="F7" s="134" t="str">
        <f>'สขร_ธ.ค. 64'!F8</f>
        <v>บ. จินดาสุขคอมเมอร์เชียล (1980) จำกัด</v>
      </c>
      <c r="G7" s="135">
        <f>D7</f>
        <v>155000</v>
      </c>
      <c r="H7" s="134" t="str">
        <f>F7</f>
        <v>บ. จินดาสุขคอมเมอร์เชียล (1980) จำกัด</v>
      </c>
      <c r="I7" s="135">
        <f>G7</f>
        <v>155000</v>
      </c>
      <c r="J7" s="136" t="s">
        <v>112</v>
      </c>
      <c r="K7" s="137" t="str">
        <f>'สขร_ธ.ค. 64'!K8</f>
        <v>PO.3300052049</v>
      </c>
      <c r="L7" s="137" t="str">
        <f>'สขร_ธ.ค. 64'!L8</f>
        <v>ลว. 1 ธันวาคม 2564</v>
      </c>
      <c r="M7" s="139" t="s">
        <v>176</v>
      </c>
      <c r="N7" s="218" t="s">
        <v>48</v>
      </c>
      <c r="O7" s="220"/>
      <c r="R7" s="140"/>
    </row>
    <row r="8" spans="1:18" s="125" customFormat="1" ht="46.5" customHeight="1" x14ac:dyDescent="0.2">
      <c r="A8" s="131">
        <v>2</v>
      </c>
      <c r="B8" s="202" t="str">
        <f>'สขร_ธ.ค. 64'!B9</f>
        <v>สีพ่นมาตรวัดน้ำ</v>
      </c>
      <c r="C8" s="215">
        <f>'สขร_ธ.ค. 64'!C9</f>
        <v>288000</v>
      </c>
      <c r="D8" s="133">
        <f t="shared" ref="D8:D10" si="0">C8</f>
        <v>288000</v>
      </c>
      <c r="E8" s="70" t="s">
        <v>13</v>
      </c>
      <c r="F8" s="134" t="str">
        <f>'สขร_ธ.ค. 64'!F9</f>
        <v>บ. ทีโอเอ เพ้นท์  (ประเทศไทย) จำกัด</v>
      </c>
      <c r="G8" s="135">
        <f t="shared" ref="G8:G10" si="1">D8</f>
        <v>288000</v>
      </c>
      <c r="H8" s="134" t="str">
        <f t="shared" ref="H8:I10" si="2">F8</f>
        <v>บ. ทีโอเอ เพ้นท์  (ประเทศไทย) จำกัด</v>
      </c>
      <c r="I8" s="135">
        <f t="shared" si="2"/>
        <v>288000</v>
      </c>
      <c r="J8" s="136" t="s">
        <v>112</v>
      </c>
      <c r="K8" s="137" t="str">
        <f>'สขร_ธ.ค. 64'!K9</f>
        <v>PO.3300052075</v>
      </c>
      <c r="L8" s="137" t="str">
        <f>'สขร_ธ.ค. 64'!L9</f>
        <v>ลว. 2 ธันวาคม 2564</v>
      </c>
      <c r="M8" s="139" t="s">
        <v>176</v>
      </c>
      <c r="N8" s="220"/>
      <c r="O8" s="218" t="s">
        <v>48</v>
      </c>
      <c r="R8" s="140"/>
    </row>
    <row r="9" spans="1:18" s="125" customFormat="1" ht="46.5" customHeight="1" x14ac:dyDescent="0.2">
      <c r="A9" s="131">
        <v>3</v>
      </c>
      <c r="B9" s="202" t="str">
        <f>'สขร_ธ.ค. 64'!B10</f>
        <v xml:space="preserve">ปะเก็นยางยูเนียนมาตรวัดน้ำขนาด ศก. 1 นิ้ว </v>
      </c>
      <c r="C9" s="215">
        <f>'สขร_ธ.ค. 64'!C10</f>
        <v>12000</v>
      </c>
      <c r="D9" s="133">
        <f t="shared" si="0"/>
        <v>12000</v>
      </c>
      <c r="E9" s="70" t="s">
        <v>13</v>
      </c>
      <c r="F9" s="134" t="str">
        <f>'สขร_ธ.ค. 64'!F10</f>
        <v>บ. ยูเอชเอ็ม จำกัด</v>
      </c>
      <c r="G9" s="135">
        <f t="shared" si="1"/>
        <v>12000</v>
      </c>
      <c r="H9" s="134" t="str">
        <f t="shared" si="2"/>
        <v>บ. ยูเอชเอ็ม จำกัด</v>
      </c>
      <c r="I9" s="135">
        <f t="shared" si="2"/>
        <v>12000</v>
      </c>
      <c r="J9" s="136" t="s">
        <v>112</v>
      </c>
      <c r="K9" s="137" t="str">
        <f>'สขร_ธ.ค. 64'!K10</f>
        <v>PO.3300052239</v>
      </c>
      <c r="L9" s="137" t="str">
        <f>'สขร_ธ.ค. 64'!L10</f>
        <v>ลว. 14 ธันวาคม 2564</v>
      </c>
      <c r="M9" s="139" t="s">
        <v>176</v>
      </c>
      <c r="N9" s="220"/>
      <c r="O9" s="218" t="s">
        <v>48</v>
      </c>
    </row>
    <row r="10" spans="1:18" s="125" customFormat="1" ht="46.5" customHeight="1" x14ac:dyDescent="0.2">
      <c r="A10" s="131">
        <v>4</v>
      </c>
      <c r="B10" s="202" t="str">
        <f>'สขร_ธ.ค. 64'!B11</f>
        <v>หมึกพิมพ์ จำนวน 14 รายการ</v>
      </c>
      <c r="C10" s="215">
        <f>'สขร_ธ.ค. 64'!C11</f>
        <v>76900</v>
      </c>
      <c r="D10" s="133">
        <f t="shared" si="0"/>
        <v>76900</v>
      </c>
      <c r="E10" s="70" t="s">
        <v>13</v>
      </c>
      <c r="F10" s="134" t="str">
        <f>'สขร_ธ.ค. 64'!F11</f>
        <v>บ.ยูไนเต็ด พีพีอาร์ กรุ๊ป จำกัด</v>
      </c>
      <c r="G10" s="135">
        <f t="shared" si="1"/>
        <v>76900</v>
      </c>
      <c r="H10" s="134" t="str">
        <f t="shared" si="2"/>
        <v>บ.ยูไนเต็ด พีพีอาร์ กรุ๊ป จำกัด</v>
      </c>
      <c r="I10" s="135">
        <f t="shared" si="2"/>
        <v>76900</v>
      </c>
      <c r="J10" s="136" t="s">
        <v>112</v>
      </c>
      <c r="K10" s="137" t="str">
        <f>'สขร_ธ.ค. 64'!K11</f>
        <v>PO.3300052215</v>
      </c>
      <c r="L10" s="137" t="str">
        <f>'สขร_ธ.ค. 64'!L11</f>
        <v>ลว. 14 ธันวาคม 2564</v>
      </c>
      <c r="M10" s="139" t="s">
        <v>225</v>
      </c>
      <c r="N10" s="218" t="s">
        <v>48</v>
      </c>
      <c r="O10" s="220"/>
    </row>
    <row r="11" spans="1:18" s="125" customFormat="1" ht="73.5" customHeight="1" x14ac:dyDescent="0.2">
      <c r="A11" s="131">
        <v>5</v>
      </c>
      <c r="B11" s="152" t="str">
        <f>'สขร_ธ.ค. 64'!B12</f>
        <v>จ้างชุบถ้วยป้องกันสนามแม่เหล็กด้วยกระบวนการชุบสังกะสี ด้วยเทคนิคไฟฟ้าเคมี</v>
      </c>
      <c r="C11" s="222">
        <f>'สขร_ธ.ค. 64'!C12</f>
        <v>54000</v>
      </c>
      <c r="D11" s="222">
        <f>'สขร_ธ.ค. 64'!D12</f>
        <v>54000</v>
      </c>
      <c r="E11" s="222" t="str">
        <f>'สขร_ธ.ค. 64'!E12</f>
        <v>วิธีเฉพาะเจาะจง</v>
      </c>
      <c r="F11" s="223" t="str">
        <f>'สขร_ธ.ค. 64'!F12</f>
        <v>นายกัณณ์ เครือพงศ์ศักดิ์</v>
      </c>
      <c r="G11" s="222">
        <f>'สขร_ธ.ค. 64'!G12</f>
        <v>54000</v>
      </c>
      <c r="H11" s="223" t="str">
        <f>'สขร_ธ.ค. 64'!H12</f>
        <v>นายกัณณ์ เครือพงศ์ศักดิ์</v>
      </c>
      <c r="I11" s="222">
        <f>'สขร_ธ.ค. 64'!I12</f>
        <v>54000</v>
      </c>
      <c r="J11" s="136" t="s">
        <v>112</v>
      </c>
      <c r="K11" s="137" t="str">
        <f>'สขร_ธ.ค. 64'!K12</f>
        <v>PO.3300052361</v>
      </c>
      <c r="L11" s="137" t="str">
        <f>'สขร_ธ.ค. 64'!L12</f>
        <v>ลว. 23 ธันวาคม 2564</v>
      </c>
      <c r="M11" s="139" t="s">
        <v>192</v>
      </c>
      <c r="N11" s="220"/>
      <c r="O11" s="218" t="s">
        <v>48</v>
      </c>
      <c r="R11" s="140"/>
    </row>
    <row r="12" spans="1:18" x14ac:dyDescent="0.5">
      <c r="C12" s="141"/>
      <c r="G12" s="142"/>
      <c r="I12" s="142"/>
      <c r="R12" s="143"/>
    </row>
    <row r="14" spans="1:18" x14ac:dyDescent="0.5">
      <c r="C14" s="143"/>
    </row>
  </sheetData>
  <mergeCells count="13">
    <mergeCell ref="K5:L6"/>
    <mergeCell ref="M5:M6"/>
    <mergeCell ref="N5:O5"/>
    <mergeCell ref="A1:O1"/>
    <mergeCell ref="A2:O2"/>
    <mergeCell ref="A5:A6"/>
    <mergeCell ref="B5:B6"/>
    <mergeCell ref="C5:C6"/>
    <mergeCell ref="D5:D6"/>
    <mergeCell ref="E5:E6"/>
    <mergeCell ref="F5:G5"/>
    <mergeCell ref="H5:I5"/>
    <mergeCell ref="J5:J6"/>
  </mergeCells>
  <printOptions horizontalCentered="1"/>
  <pageMargins left="0.23" right="0.21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12"/>
  <sheetViews>
    <sheetView tabSelected="1" zoomScaleNormal="100" zoomScalePageLayoutView="90" workbookViewId="0">
      <selection activeCell="I10" sqref="I10"/>
    </sheetView>
  </sheetViews>
  <sheetFormatPr defaultColWidth="8.75" defaultRowHeight="21.75" x14ac:dyDescent="0.5"/>
  <cols>
    <col min="1" max="1" width="6.625" style="124" customWidth="1"/>
    <col min="2" max="2" width="23.625" style="124" customWidth="1"/>
    <col min="3" max="3" width="12.25" style="124" customWidth="1"/>
    <col min="4" max="4" width="11.625" style="124" customWidth="1"/>
    <col min="5" max="5" width="12.25" style="124" customWidth="1"/>
    <col min="6" max="6" width="21.625" style="126" customWidth="1"/>
    <col min="7" max="7" width="12.625" style="124" customWidth="1"/>
    <col min="8" max="8" width="21.625" style="126" customWidth="1"/>
    <col min="9" max="9" width="11.625" style="124" customWidth="1"/>
    <col min="10" max="10" width="13.25" style="124" customWidth="1"/>
    <col min="11" max="11" width="13.875" style="124" customWidth="1"/>
    <col min="12" max="12" width="15" style="124" customWidth="1"/>
    <col min="13" max="13" width="22.5" style="126" hidden="1" customWidth="1"/>
    <col min="14" max="15" width="8.75" style="124" hidden="1" customWidth="1"/>
    <col min="16" max="16" width="30" style="124" bestFit="1" customWidth="1"/>
    <col min="17" max="17" width="8.75" style="124"/>
    <col min="18" max="18" width="18" style="124" bestFit="1" customWidth="1"/>
    <col min="19" max="16384" width="8.75" style="124"/>
  </cols>
  <sheetData>
    <row r="1" spans="1:18" x14ac:dyDescent="0.5">
      <c r="A1" s="254" t="s">
        <v>243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122" t="s">
        <v>109</v>
      </c>
      <c r="M1" s="123"/>
      <c r="N1" s="122"/>
      <c r="O1" s="122"/>
      <c r="P1" s="122"/>
      <c r="Q1" s="122"/>
      <c r="R1" s="122"/>
    </row>
    <row r="2" spans="1:18" x14ac:dyDescent="0.5">
      <c r="A2" s="254" t="s">
        <v>107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123"/>
      <c r="N2" s="122"/>
      <c r="O2" s="122"/>
      <c r="P2" s="122"/>
      <c r="Q2" s="122"/>
      <c r="R2" s="122"/>
    </row>
    <row r="3" spans="1:18" x14ac:dyDescent="0.5">
      <c r="A3" s="254" t="s">
        <v>244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123"/>
      <c r="N3" s="122"/>
      <c r="O3" s="122"/>
      <c r="P3" s="122"/>
      <c r="Q3" s="122"/>
      <c r="R3" s="122"/>
    </row>
    <row r="6" spans="1:18" s="125" customFormat="1" ht="36.6" customHeight="1" x14ac:dyDescent="0.2">
      <c r="A6" s="255" t="s">
        <v>1</v>
      </c>
      <c r="B6" s="255" t="s">
        <v>2</v>
      </c>
      <c r="C6" s="250" t="s">
        <v>22</v>
      </c>
      <c r="D6" s="250" t="s">
        <v>3</v>
      </c>
      <c r="E6" s="256" t="s">
        <v>4</v>
      </c>
      <c r="F6" s="257" t="s">
        <v>5</v>
      </c>
      <c r="G6" s="257"/>
      <c r="H6" s="250" t="s">
        <v>6</v>
      </c>
      <c r="I6" s="250"/>
      <c r="J6" s="250" t="s">
        <v>7</v>
      </c>
      <c r="K6" s="250" t="s">
        <v>8</v>
      </c>
      <c r="L6" s="250"/>
      <c r="M6" s="251" t="s">
        <v>84</v>
      </c>
      <c r="N6" s="252" t="s">
        <v>24</v>
      </c>
      <c r="O6" s="253"/>
    </row>
    <row r="7" spans="1:18" s="125" customFormat="1" ht="65.25" x14ac:dyDescent="0.2">
      <c r="A7" s="255"/>
      <c r="B7" s="255"/>
      <c r="C7" s="250"/>
      <c r="D7" s="250"/>
      <c r="E7" s="256"/>
      <c r="F7" s="232" t="s">
        <v>9</v>
      </c>
      <c r="G7" s="230" t="s">
        <v>15</v>
      </c>
      <c r="H7" s="230" t="s">
        <v>10</v>
      </c>
      <c r="I7" s="230" t="s">
        <v>11</v>
      </c>
      <c r="J7" s="250"/>
      <c r="K7" s="250"/>
      <c r="L7" s="250"/>
      <c r="M7" s="251"/>
      <c r="N7" s="231" t="s">
        <v>25</v>
      </c>
      <c r="O7" s="130" t="s">
        <v>138</v>
      </c>
    </row>
    <row r="8" spans="1:18" s="125" customFormat="1" ht="67.5" customHeight="1" x14ac:dyDescent="0.2">
      <c r="A8" s="131">
        <v>1</v>
      </c>
      <c r="B8" s="202" t="s">
        <v>232</v>
      </c>
      <c r="C8" s="133">
        <v>75174.5</v>
      </c>
      <c r="D8" s="133">
        <v>80436.72</v>
      </c>
      <c r="E8" s="70" t="s">
        <v>13</v>
      </c>
      <c r="F8" s="134" t="s">
        <v>235</v>
      </c>
      <c r="G8" s="135">
        <f>D8</f>
        <v>80436.72</v>
      </c>
      <c r="H8" s="134" t="str">
        <f>F8</f>
        <v>หจก. ธาราเอ็นจิเนียริ่ง</v>
      </c>
      <c r="I8" s="135">
        <f>G8</f>
        <v>80436.72</v>
      </c>
      <c r="J8" s="136" t="s">
        <v>112</v>
      </c>
      <c r="K8" s="137" t="s">
        <v>233</v>
      </c>
      <c r="L8" s="138" t="s">
        <v>234</v>
      </c>
      <c r="M8" s="139" t="s">
        <v>115</v>
      </c>
      <c r="N8" s="71" t="s">
        <v>137</v>
      </c>
      <c r="O8" s="71"/>
      <c r="R8" s="140"/>
    </row>
    <row r="9" spans="1:18" s="125" customFormat="1" ht="65.25" customHeight="1" x14ac:dyDescent="0.2">
      <c r="A9" s="131">
        <v>2</v>
      </c>
      <c r="B9" s="202" t="s">
        <v>236</v>
      </c>
      <c r="C9" s="133">
        <v>1500000</v>
      </c>
      <c r="D9" s="133">
        <f>C9*1.07</f>
        <v>1605000</v>
      </c>
      <c r="E9" s="165" t="s">
        <v>241</v>
      </c>
      <c r="F9" s="134" t="s">
        <v>237</v>
      </c>
      <c r="G9" s="135" t="s">
        <v>245</v>
      </c>
      <c r="H9" s="134" t="s">
        <v>238</v>
      </c>
      <c r="I9" s="135">
        <v>1594300</v>
      </c>
      <c r="J9" s="136" t="s">
        <v>112</v>
      </c>
      <c r="K9" s="137" t="s">
        <v>242</v>
      </c>
      <c r="L9" s="138" t="s">
        <v>239</v>
      </c>
      <c r="M9" s="139" t="s">
        <v>117</v>
      </c>
      <c r="N9" s="71"/>
      <c r="O9" s="71" t="s">
        <v>137</v>
      </c>
      <c r="R9" s="140"/>
    </row>
    <row r="10" spans="1:18" x14ac:dyDescent="0.5">
      <c r="C10" s="141"/>
      <c r="G10" s="142"/>
      <c r="I10" s="142"/>
      <c r="R10" s="143"/>
    </row>
    <row r="12" spans="1:18" x14ac:dyDescent="0.5">
      <c r="C12" s="143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R15"/>
  <sheetViews>
    <sheetView topLeftCell="A4" zoomScaleNormal="100" zoomScalePageLayoutView="90" workbookViewId="0">
      <selection activeCell="E11" sqref="E11"/>
    </sheetView>
  </sheetViews>
  <sheetFormatPr defaultColWidth="8.75" defaultRowHeight="21.75" x14ac:dyDescent="0.5"/>
  <cols>
    <col min="1" max="1" width="6.625" style="124" customWidth="1"/>
    <col min="2" max="2" width="23.625" style="124" customWidth="1"/>
    <col min="3" max="3" width="12.25" style="124" customWidth="1"/>
    <col min="4" max="4" width="11.625" style="124" customWidth="1"/>
    <col min="5" max="5" width="12.25" style="124" customWidth="1"/>
    <col min="6" max="6" width="21.625" style="126" customWidth="1"/>
    <col min="7" max="7" width="12.625" style="124" customWidth="1"/>
    <col min="8" max="8" width="21.625" style="126" customWidth="1"/>
    <col min="9" max="9" width="11.625" style="124" customWidth="1"/>
    <col min="10" max="10" width="13.25" style="124" customWidth="1"/>
    <col min="11" max="11" width="13.875" style="124" customWidth="1"/>
    <col min="12" max="12" width="15" style="124" customWidth="1"/>
    <col min="13" max="13" width="22.5" style="126" hidden="1" customWidth="1"/>
    <col min="14" max="15" width="8.75" style="124" hidden="1" customWidth="1"/>
    <col min="16" max="16" width="30" style="124" bestFit="1" customWidth="1"/>
    <col min="17" max="17" width="8.75" style="124"/>
    <col min="18" max="18" width="18" style="124" bestFit="1" customWidth="1"/>
    <col min="19" max="16384" width="8.75" style="124"/>
  </cols>
  <sheetData>
    <row r="1" spans="1:18" x14ac:dyDescent="0.5">
      <c r="A1" s="254" t="s">
        <v>194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122" t="s">
        <v>109</v>
      </c>
      <c r="M1" s="123"/>
      <c r="N1" s="122"/>
      <c r="O1" s="122"/>
      <c r="P1" s="122"/>
      <c r="Q1" s="122"/>
      <c r="R1" s="122"/>
    </row>
    <row r="2" spans="1:18" x14ac:dyDescent="0.5">
      <c r="A2" s="254" t="s">
        <v>107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123"/>
      <c r="N2" s="122"/>
      <c r="O2" s="122"/>
      <c r="P2" s="122"/>
      <c r="Q2" s="122"/>
      <c r="R2" s="122"/>
    </row>
    <row r="3" spans="1:18" x14ac:dyDescent="0.5">
      <c r="A3" s="254" t="s">
        <v>208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123"/>
      <c r="N3" s="122"/>
      <c r="O3" s="122"/>
      <c r="P3" s="122"/>
      <c r="Q3" s="122"/>
      <c r="R3" s="122"/>
    </row>
    <row r="6" spans="1:18" s="125" customFormat="1" ht="36.6" customHeight="1" x14ac:dyDescent="0.2">
      <c r="A6" s="255" t="s">
        <v>1</v>
      </c>
      <c r="B6" s="255" t="s">
        <v>2</v>
      </c>
      <c r="C6" s="250" t="s">
        <v>22</v>
      </c>
      <c r="D6" s="250" t="s">
        <v>3</v>
      </c>
      <c r="E6" s="256" t="s">
        <v>4</v>
      </c>
      <c r="F6" s="257" t="s">
        <v>5</v>
      </c>
      <c r="G6" s="257"/>
      <c r="H6" s="250" t="s">
        <v>6</v>
      </c>
      <c r="I6" s="250"/>
      <c r="J6" s="250" t="s">
        <v>7</v>
      </c>
      <c r="K6" s="250" t="s">
        <v>8</v>
      </c>
      <c r="L6" s="250"/>
      <c r="M6" s="251" t="s">
        <v>84</v>
      </c>
      <c r="N6" s="252" t="s">
        <v>24</v>
      </c>
      <c r="O6" s="253"/>
    </row>
    <row r="7" spans="1:18" s="125" customFormat="1" ht="65.25" x14ac:dyDescent="0.2">
      <c r="A7" s="255"/>
      <c r="B7" s="255"/>
      <c r="C7" s="250"/>
      <c r="D7" s="250"/>
      <c r="E7" s="256"/>
      <c r="F7" s="213" t="s">
        <v>9</v>
      </c>
      <c r="G7" s="212" t="s">
        <v>15</v>
      </c>
      <c r="H7" s="212" t="s">
        <v>10</v>
      </c>
      <c r="I7" s="212" t="s">
        <v>11</v>
      </c>
      <c r="J7" s="250"/>
      <c r="K7" s="250"/>
      <c r="L7" s="250"/>
      <c r="M7" s="251"/>
      <c r="N7" s="214" t="s">
        <v>25</v>
      </c>
      <c r="O7" s="130" t="s">
        <v>138</v>
      </c>
    </row>
    <row r="8" spans="1:18" s="125" customFormat="1" ht="67.5" customHeight="1" x14ac:dyDescent="0.2">
      <c r="A8" s="131">
        <v>1</v>
      </c>
      <c r="B8" s="202" t="s">
        <v>209</v>
      </c>
      <c r="C8" s="133">
        <v>155000</v>
      </c>
      <c r="D8" s="133">
        <v>165850</v>
      </c>
      <c r="E8" s="70" t="s">
        <v>13</v>
      </c>
      <c r="F8" s="134" t="s">
        <v>210</v>
      </c>
      <c r="G8" s="135">
        <f>D8</f>
        <v>165850</v>
      </c>
      <c r="H8" s="134" t="str">
        <f>F8</f>
        <v>บ. จินดาสุขคอมเมอร์เชียล (1980) จำกัด</v>
      </c>
      <c r="I8" s="135">
        <f>G8</f>
        <v>165850</v>
      </c>
      <c r="J8" s="136" t="s">
        <v>112</v>
      </c>
      <c r="K8" s="137" t="s">
        <v>211</v>
      </c>
      <c r="L8" s="138" t="s">
        <v>212</v>
      </c>
      <c r="M8" s="139" t="s">
        <v>115</v>
      </c>
      <c r="N8" s="71" t="s">
        <v>137</v>
      </c>
      <c r="O8" s="71"/>
      <c r="R8" s="140"/>
    </row>
    <row r="9" spans="1:18" s="125" customFormat="1" ht="46.5" customHeight="1" x14ac:dyDescent="0.2">
      <c r="A9" s="131">
        <v>2</v>
      </c>
      <c r="B9" s="202" t="s">
        <v>216</v>
      </c>
      <c r="C9" s="133">
        <v>288000</v>
      </c>
      <c r="D9" s="133">
        <f>C9*1.07</f>
        <v>308160</v>
      </c>
      <c r="E9" s="70" t="s">
        <v>13</v>
      </c>
      <c r="F9" s="134" t="s">
        <v>217</v>
      </c>
      <c r="G9" s="135">
        <f t="shared" ref="G9" si="0">D9</f>
        <v>308160</v>
      </c>
      <c r="H9" s="134" t="str">
        <f t="shared" ref="H9:I12" si="1">F9</f>
        <v>บ. ทีโอเอ เพ้นท์  (ประเทศไทย) จำกัด</v>
      </c>
      <c r="I9" s="135">
        <f t="shared" si="1"/>
        <v>308160</v>
      </c>
      <c r="J9" s="136" t="s">
        <v>112</v>
      </c>
      <c r="K9" s="137" t="s">
        <v>218</v>
      </c>
      <c r="L9" s="138" t="s">
        <v>219</v>
      </c>
      <c r="M9" s="139" t="s">
        <v>117</v>
      </c>
      <c r="N9" s="71"/>
      <c r="O9" s="71" t="s">
        <v>137</v>
      </c>
      <c r="R9" s="140"/>
    </row>
    <row r="10" spans="1:18" s="125" customFormat="1" ht="46.5" customHeight="1" x14ac:dyDescent="0.2">
      <c r="A10" s="131">
        <v>3</v>
      </c>
      <c r="B10" s="201" t="s">
        <v>213</v>
      </c>
      <c r="C10" s="133">
        <v>12000</v>
      </c>
      <c r="D10" s="135">
        <f>C10*1.07</f>
        <v>12840</v>
      </c>
      <c r="E10" s="70" t="s">
        <v>13</v>
      </c>
      <c r="F10" s="134" t="s">
        <v>173</v>
      </c>
      <c r="G10" s="135">
        <v>85600</v>
      </c>
      <c r="H10" s="134" t="str">
        <f t="shared" si="1"/>
        <v>บ. ยูเอชเอ็ม จำกัด</v>
      </c>
      <c r="I10" s="135">
        <f t="shared" si="1"/>
        <v>85600</v>
      </c>
      <c r="J10" s="136" t="s">
        <v>112</v>
      </c>
      <c r="K10" s="137" t="s">
        <v>214</v>
      </c>
      <c r="L10" s="138" t="s">
        <v>215</v>
      </c>
      <c r="M10" s="139" t="s">
        <v>176</v>
      </c>
      <c r="N10" s="71"/>
      <c r="O10" s="71" t="s">
        <v>137</v>
      </c>
    </row>
    <row r="11" spans="1:18" s="125" customFormat="1" ht="46.5" customHeight="1" x14ac:dyDescent="0.2">
      <c r="A11" s="131">
        <v>4</v>
      </c>
      <c r="B11" s="199" t="s">
        <v>221</v>
      </c>
      <c r="C11" s="133">
        <v>76900</v>
      </c>
      <c r="D11" s="133">
        <f>C11*1.07</f>
        <v>82283</v>
      </c>
      <c r="E11" s="70" t="s">
        <v>13</v>
      </c>
      <c r="F11" s="134" t="s">
        <v>222</v>
      </c>
      <c r="G11" s="135">
        <f t="shared" ref="G11" si="2">D11</f>
        <v>82283</v>
      </c>
      <c r="H11" s="134" t="str">
        <f t="shared" si="1"/>
        <v>บ.ยูไนเต็ด พีพีอาร์ กรุ๊ป จำกัด</v>
      </c>
      <c r="I11" s="135">
        <f t="shared" si="1"/>
        <v>82283</v>
      </c>
      <c r="J11" s="136" t="s">
        <v>112</v>
      </c>
      <c r="K11" s="137" t="s">
        <v>220</v>
      </c>
      <c r="L11" s="138" t="s">
        <v>215</v>
      </c>
      <c r="M11" s="139" t="s">
        <v>117</v>
      </c>
      <c r="N11" s="71"/>
      <c r="O11" s="71" t="s">
        <v>137</v>
      </c>
    </row>
    <row r="12" spans="1:18" s="125" customFormat="1" ht="73.5" customHeight="1" x14ac:dyDescent="0.2">
      <c r="A12" s="131">
        <v>5</v>
      </c>
      <c r="B12" s="152" t="s">
        <v>229</v>
      </c>
      <c r="C12" s="133">
        <v>54000</v>
      </c>
      <c r="D12" s="133">
        <v>54000</v>
      </c>
      <c r="E12" s="70" t="s">
        <v>13</v>
      </c>
      <c r="F12" s="134" t="s">
        <v>230</v>
      </c>
      <c r="G12" s="135">
        <f>D12</f>
        <v>54000</v>
      </c>
      <c r="H12" s="134" t="str">
        <f t="shared" si="1"/>
        <v>นายกัณณ์ เครือพงศ์ศักดิ์</v>
      </c>
      <c r="I12" s="135">
        <f t="shared" si="1"/>
        <v>54000</v>
      </c>
      <c r="J12" s="136" t="s">
        <v>112</v>
      </c>
      <c r="K12" s="221" t="s">
        <v>227</v>
      </c>
      <c r="L12" s="138" t="s">
        <v>228</v>
      </c>
      <c r="M12" s="139" t="s">
        <v>117</v>
      </c>
      <c r="N12" s="71" t="s">
        <v>137</v>
      </c>
      <c r="O12" s="71"/>
      <c r="R12" s="140"/>
    </row>
    <row r="13" spans="1:18" x14ac:dyDescent="0.5">
      <c r="C13" s="141"/>
      <c r="G13" s="142"/>
      <c r="I13" s="142"/>
      <c r="R13" s="143"/>
    </row>
    <row r="15" spans="1:18" x14ac:dyDescent="0.5">
      <c r="C15" s="143"/>
    </row>
  </sheetData>
  <mergeCells count="14">
    <mergeCell ref="J6:J7"/>
    <mergeCell ref="K6:L7"/>
    <mergeCell ref="M6:M7"/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" right="0.21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1"/>
  <sheetViews>
    <sheetView view="pageLayout" topLeftCell="A7" zoomScale="80" zoomScaleNormal="100" zoomScalePageLayoutView="80" workbookViewId="0">
      <selection activeCell="A2" sqref="A2:AF2"/>
    </sheetView>
  </sheetViews>
  <sheetFormatPr defaultColWidth="8.75" defaultRowHeight="18" x14ac:dyDescent="0.25"/>
  <cols>
    <col min="1" max="1" width="8.75" style="11"/>
    <col min="2" max="2" width="39.25" style="11" customWidth="1"/>
    <col min="3" max="3" width="12.25" style="11" customWidth="1"/>
    <col min="4" max="4" width="11.625" style="11" customWidth="1"/>
    <col min="5" max="5" width="12.25" style="11" customWidth="1"/>
    <col min="6" max="6" width="39" style="11" customWidth="1"/>
    <col min="7" max="7" width="12.625" style="11" customWidth="1"/>
    <col min="8" max="8" width="30.875" style="11" bestFit="1" customWidth="1"/>
    <col min="9" max="9" width="13.625" style="11" customWidth="1"/>
    <col min="10" max="10" width="14.5" style="11" customWidth="1"/>
    <col min="11" max="11" width="12.875" style="11" customWidth="1"/>
    <col min="12" max="12" width="12.25" style="11" customWidth="1"/>
    <col min="13" max="13" width="26.5" style="11" customWidth="1"/>
    <col min="14" max="15" width="8.75" style="11" customWidth="1"/>
    <col min="16" max="16" width="30" style="11" bestFit="1" customWidth="1"/>
    <col min="17" max="17" width="8.75" style="11"/>
    <col min="18" max="18" width="18" style="11" bestFit="1" customWidth="1"/>
    <col min="19" max="16384" width="8.75" style="11"/>
  </cols>
  <sheetData>
    <row r="1" spans="1:18" ht="21.75" x14ac:dyDescent="0.25">
      <c r="A1" s="264" t="s">
        <v>110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62" t="s">
        <v>109</v>
      </c>
      <c r="M1" s="62"/>
      <c r="N1" s="62"/>
      <c r="O1" s="62"/>
      <c r="P1" s="62"/>
      <c r="Q1" s="62"/>
      <c r="R1" s="62"/>
    </row>
    <row r="2" spans="1:18" ht="21.75" x14ac:dyDescent="0.25">
      <c r="A2" s="264" t="s">
        <v>107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62"/>
      <c r="N2" s="62"/>
      <c r="O2" s="62"/>
      <c r="P2" s="62"/>
      <c r="Q2" s="62"/>
      <c r="R2" s="62"/>
    </row>
    <row r="3" spans="1:18" ht="21.75" x14ac:dyDescent="0.25">
      <c r="A3" s="264" t="s">
        <v>108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62"/>
      <c r="N3" s="62"/>
      <c r="O3" s="62"/>
      <c r="P3" s="62"/>
      <c r="Q3" s="62"/>
      <c r="R3" s="62"/>
    </row>
    <row r="6" spans="1:18" s="9" customFormat="1" ht="36.6" customHeight="1" x14ac:dyDescent="0.2">
      <c r="A6" s="265" t="s">
        <v>1</v>
      </c>
      <c r="B6" s="265" t="s">
        <v>2</v>
      </c>
      <c r="C6" s="266" t="s">
        <v>22</v>
      </c>
      <c r="D6" s="266" t="s">
        <v>3</v>
      </c>
      <c r="E6" s="267" t="s">
        <v>4</v>
      </c>
      <c r="F6" s="268" t="s">
        <v>5</v>
      </c>
      <c r="G6" s="268"/>
      <c r="H6" s="266" t="s">
        <v>6</v>
      </c>
      <c r="I6" s="266"/>
      <c r="J6" s="266" t="s">
        <v>7</v>
      </c>
      <c r="K6" s="266" t="s">
        <v>8</v>
      </c>
      <c r="L6" s="266"/>
      <c r="M6" s="269" t="s">
        <v>84</v>
      </c>
      <c r="N6" s="262" t="s">
        <v>24</v>
      </c>
      <c r="O6" s="263"/>
    </row>
    <row r="7" spans="1:18" s="9" customFormat="1" ht="65.25" x14ac:dyDescent="0.2">
      <c r="A7" s="265"/>
      <c r="B7" s="265"/>
      <c r="C7" s="266"/>
      <c r="D7" s="266"/>
      <c r="E7" s="267"/>
      <c r="F7" s="66" t="s">
        <v>9</v>
      </c>
      <c r="G7" s="65" t="s">
        <v>15</v>
      </c>
      <c r="H7" s="65" t="s">
        <v>10</v>
      </c>
      <c r="I7" s="65" t="s">
        <v>11</v>
      </c>
      <c r="J7" s="266"/>
      <c r="K7" s="266"/>
      <c r="L7" s="266"/>
      <c r="M7" s="269"/>
      <c r="N7" s="68" t="s">
        <v>25</v>
      </c>
      <c r="O7" s="50" t="s">
        <v>26</v>
      </c>
    </row>
    <row r="8" spans="1:18" s="27" customFormat="1" ht="43.5" x14ac:dyDescent="0.2">
      <c r="A8" s="19">
        <v>1</v>
      </c>
      <c r="B8" s="28" t="s">
        <v>53</v>
      </c>
      <c r="C8" s="21">
        <v>3390000</v>
      </c>
      <c r="D8" s="21">
        <v>3627202.63</v>
      </c>
      <c r="E8" s="22" t="s">
        <v>21</v>
      </c>
      <c r="F8" s="23" t="s">
        <v>54</v>
      </c>
      <c r="G8" s="24">
        <v>3590701.72</v>
      </c>
      <c r="H8" s="23" t="s">
        <v>55</v>
      </c>
      <c r="I8" s="24">
        <v>3590701.72</v>
      </c>
      <c r="J8" s="25" t="s">
        <v>50</v>
      </c>
      <c r="K8" s="26">
        <v>44470</v>
      </c>
      <c r="L8" s="32">
        <v>3300050725</v>
      </c>
      <c r="M8" s="51" t="s">
        <v>38</v>
      </c>
      <c r="N8" s="51"/>
      <c r="O8" s="52" t="s">
        <v>48</v>
      </c>
      <c r="R8" s="37"/>
    </row>
    <row r="9" spans="1:18" s="27" customFormat="1" ht="108.75" x14ac:dyDescent="0.2">
      <c r="A9" s="19">
        <v>2</v>
      </c>
      <c r="B9" s="28" t="s">
        <v>66</v>
      </c>
      <c r="C9" s="21">
        <v>691588.79</v>
      </c>
      <c r="D9" s="24">
        <v>693120</v>
      </c>
      <c r="E9" s="22" t="s">
        <v>21</v>
      </c>
      <c r="F9" s="29" t="s">
        <v>78</v>
      </c>
      <c r="G9" s="40" t="s">
        <v>61</v>
      </c>
      <c r="H9" s="23" t="s">
        <v>80</v>
      </c>
      <c r="I9" s="24">
        <v>540000</v>
      </c>
      <c r="J9" s="25" t="s">
        <v>50</v>
      </c>
      <c r="K9" s="26">
        <v>44497</v>
      </c>
      <c r="L9" s="32">
        <v>3300051392</v>
      </c>
      <c r="M9" s="51" t="s">
        <v>47</v>
      </c>
      <c r="N9" s="52" t="s">
        <v>48</v>
      </c>
      <c r="O9" s="51"/>
    </row>
    <row r="10" spans="1:18" s="27" customFormat="1" ht="112.15" customHeight="1" x14ac:dyDescent="0.2">
      <c r="A10" s="19">
        <v>3</v>
      </c>
      <c r="B10" s="28" t="s">
        <v>82</v>
      </c>
      <c r="C10" s="21">
        <v>2990654.21</v>
      </c>
      <c r="D10" s="21">
        <v>2949012</v>
      </c>
      <c r="E10" s="22" t="s">
        <v>21</v>
      </c>
      <c r="F10" s="23" t="s">
        <v>56</v>
      </c>
      <c r="G10" s="24">
        <v>2440000</v>
      </c>
      <c r="H10" s="23" t="s">
        <v>57</v>
      </c>
      <c r="I10" s="24">
        <v>2440000</v>
      </c>
      <c r="J10" s="25" t="s">
        <v>50</v>
      </c>
      <c r="K10" s="26">
        <v>44498</v>
      </c>
      <c r="L10" s="32">
        <v>3300051420</v>
      </c>
      <c r="M10" s="53" t="s">
        <v>86</v>
      </c>
      <c r="N10" s="52" t="s">
        <v>48</v>
      </c>
      <c r="O10" s="52"/>
      <c r="R10" s="37"/>
    </row>
    <row r="11" spans="1:18" s="27" customFormat="1" ht="65.25" x14ac:dyDescent="0.2">
      <c r="A11" s="19">
        <v>4</v>
      </c>
      <c r="B11" s="28" t="s">
        <v>64</v>
      </c>
      <c r="C11" s="21">
        <v>18691588.789999999</v>
      </c>
      <c r="D11" s="21">
        <v>19755144</v>
      </c>
      <c r="E11" s="22" t="s">
        <v>21</v>
      </c>
      <c r="F11" s="29" t="s">
        <v>58</v>
      </c>
      <c r="G11" s="40" t="s">
        <v>59</v>
      </c>
      <c r="H11" s="23" t="s">
        <v>60</v>
      </c>
      <c r="I11" s="24">
        <v>19700000</v>
      </c>
      <c r="J11" s="25" t="s">
        <v>50</v>
      </c>
      <c r="K11" s="26">
        <v>44498</v>
      </c>
      <c r="L11" s="32">
        <v>3300051423</v>
      </c>
      <c r="M11" s="51" t="s">
        <v>41</v>
      </c>
      <c r="N11" s="52" t="s">
        <v>48</v>
      </c>
      <c r="O11" s="52"/>
      <c r="R11" s="37"/>
    </row>
    <row r="12" spans="1:18" s="27" customFormat="1" ht="65.25" x14ac:dyDescent="0.2">
      <c r="A12" s="19">
        <v>5</v>
      </c>
      <c r="B12" s="28" t="s">
        <v>65</v>
      </c>
      <c r="C12" s="21">
        <v>2800000</v>
      </c>
      <c r="D12" s="21">
        <v>2994777</v>
      </c>
      <c r="E12" s="22" t="s">
        <v>62</v>
      </c>
      <c r="F12" s="29" t="s">
        <v>79</v>
      </c>
      <c r="G12" s="40" t="s">
        <v>63</v>
      </c>
      <c r="H12" s="23" t="s">
        <v>60</v>
      </c>
      <c r="I12" s="24">
        <v>2985000</v>
      </c>
      <c r="J12" s="25" t="s">
        <v>50</v>
      </c>
      <c r="K12" s="26">
        <v>44470</v>
      </c>
      <c r="L12" s="32">
        <v>3300050806</v>
      </c>
      <c r="M12" s="51" t="s">
        <v>41</v>
      </c>
      <c r="N12" s="52" t="s">
        <v>48</v>
      </c>
      <c r="O12" s="52"/>
    </row>
    <row r="13" spans="1:18" s="31" customFormat="1" ht="65.25" x14ac:dyDescent="0.2">
      <c r="A13" s="19">
        <v>6</v>
      </c>
      <c r="B13" s="28" t="s">
        <v>67</v>
      </c>
      <c r="C13" s="21">
        <v>467267.29</v>
      </c>
      <c r="D13" s="21">
        <v>499976</v>
      </c>
      <c r="E13" s="22" t="s">
        <v>13</v>
      </c>
      <c r="F13" s="23" t="s">
        <v>68</v>
      </c>
      <c r="G13" s="24">
        <v>485169</v>
      </c>
      <c r="H13" s="23" t="s">
        <v>68</v>
      </c>
      <c r="I13" s="24">
        <v>485169</v>
      </c>
      <c r="J13" s="25" t="s">
        <v>20</v>
      </c>
      <c r="K13" s="26">
        <v>44489</v>
      </c>
      <c r="L13" s="32">
        <v>3300051240</v>
      </c>
      <c r="M13" s="51" t="s">
        <v>35</v>
      </c>
      <c r="N13" s="52" t="s">
        <v>48</v>
      </c>
      <c r="O13" s="52"/>
      <c r="P13" s="27"/>
    </row>
    <row r="14" spans="1:18" s="31" customFormat="1" ht="65.25" x14ac:dyDescent="0.2">
      <c r="A14" s="19">
        <v>7</v>
      </c>
      <c r="B14" s="28" t="s">
        <v>69</v>
      </c>
      <c r="C14" s="21">
        <v>340663.55</v>
      </c>
      <c r="D14" s="21">
        <v>364510</v>
      </c>
      <c r="E14" s="22" t="s">
        <v>13</v>
      </c>
      <c r="F14" s="23" t="s">
        <v>70</v>
      </c>
      <c r="G14" s="24">
        <v>353838</v>
      </c>
      <c r="H14" s="23" t="s">
        <v>70</v>
      </c>
      <c r="I14" s="24">
        <v>353838</v>
      </c>
      <c r="J14" s="25" t="s">
        <v>20</v>
      </c>
      <c r="K14" s="26">
        <v>44489</v>
      </c>
      <c r="L14" s="32">
        <v>3300051236</v>
      </c>
      <c r="M14" s="51" t="s">
        <v>35</v>
      </c>
      <c r="N14" s="52" t="s">
        <v>48</v>
      </c>
      <c r="O14" s="52"/>
      <c r="P14" s="27"/>
      <c r="R14" s="38"/>
    </row>
    <row r="15" spans="1:18" s="31" customFormat="1" ht="43.5" x14ac:dyDescent="0.2">
      <c r="A15" s="19">
        <v>8</v>
      </c>
      <c r="B15" s="28" t="s">
        <v>77</v>
      </c>
      <c r="C15" s="21">
        <v>5400</v>
      </c>
      <c r="D15" s="21">
        <v>5617.5</v>
      </c>
      <c r="E15" s="22" t="s">
        <v>13</v>
      </c>
      <c r="F15" s="20" t="s">
        <v>71</v>
      </c>
      <c r="G15" s="24">
        <v>5617.5</v>
      </c>
      <c r="H15" s="20" t="s">
        <v>71</v>
      </c>
      <c r="I15" s="24">
        <v>5617.5</v>
      </c>
      <c r="J15" s="25" t="s">
        <v>20</v>
      </c>
      <c r="K15" s="26">
        <v>44489</v>
      </c>
      <c r="L15" s="32">
        <v>3300051232</v>
      </c>
      <c r="M15" s="51" t="s">
        <v>27</v>
      </c>
      <c r="N15" s="52" t="s">
        <v>48</v>
      </c>
      <c r="O15" s="52"/>
      <c r="P15" s="27"/>
      <c r="R15" s="38"/>
    </row>
    <row r="16" spans="1:18" s="31" customFormat="1" ht="43.5" x14ac:dyDescent="0.2">
      <c r="A16" s="19">
        <v>9</v>
      </c>
      <c r="B16" s="28" t="s">
        <v>74</v>
      </c>
      <c r="C16" s="21">
        <v>7000</v>
      </c>
      <c r="D16" s="21">
        <v>5243</v>
      </c>
      <c r="E16" s="22" t="s">
        <v>13</v>
      </c>
      <c r="F16" s="20" t="s">
        <v>71</v>
      </c>
      <c r="G16" s="24">
        <v>5243</v>
      </c>
      <c r="H16" s="20" t="s">
        <v>71</v>
      </c>
      <c r="I16" s="24">
        <v>5243</v>
      </c>
      <c r="J16" s="25" t="s">
        <v>20</v>
      </c>
      <c r="K16" s="26">
        <v>44489</v>
      </c>
      <c r="L16" s="32">
        <v>3300051230</v>
      </c>
      <c r="M16" s="51" t="s">
        <v>27</v>
      </c>
      <c r="N16" s="52" t="s">
        <v>48</v>
      </c>
      <c r="O16" s="52"/>
      <c r="P16" s="27"/>
    </row>
    <row r="17" spans="1:18" s="31" customFormat="1" ht="43.5" x14ac:dyDescent="0.2">
      <c r="A17" s="19">
        <v>10</v>
      </c>
      <c r="B17" s="28" t="s">
        <v>75</v>
      </c>
      <c r="C17" s="21">
        <v>22500</v>
      </c>
      <c r="D17" s="21">
        <v>17334</v>
      </c>
      <c r="E17" s="22" t="s">
        <v>13</v>
      </c>
      <c r="F17" s="20" t="s">
        <v>72</v>
      </c>
      <c r="G17" s="24">
        <v>17334</v>
      </c>
      <c r="H17" s="20" t="s">
        <v>72</v>
      </c>
      <c r="I17" s="24">
        <v>17334</v>
      </c>
      <c r="J17" s="25" t="s">
        <v>20</v>
      </c>
      <c r="K17" s="26">
        <v>44494</v>
      </c>
      <c r="L17" s="32">
        <v>3300051302</v>
      </c>
      <c r="M17" s="51" t="s">
        <v>27</v>
      </c>
      <c r="N17" s="52" t="s">
        <v>48</v>
      </c>
      <c r="O17" s="52"/>
      <c r="P17" s="27"/>
    </row>
    <row r="18" spans="1:18" s="31" customFormat="1" ht="108.75" x14ac:dyDescent="0.2">
      <c r="A18" s="30">
        <v>11</v>
      </c>
      <c r="B18" s="28" t="s">
        <v>76</v>
      </c>
      <c r="C18" s="21">
        <v>216745.79</v>
      </c>
      <c r="D18" s="21">
        <v>231918</v>
      </c>
      <c r="E18" s="22" t="s">
        <v>13</v>
      </c>
      <c r="F18" s="20" t="s">
        <v>73</v>
      </c>
      <c r="G18" s="24">
        <v>225198</v>
      </c>
      <c r="H18" s="20" t="s">
        <v>73</v>
      </c>
      <c r="I18" s="24">
        <v>225198</v>
      </c>
      <c r="J18" s="25" t="s">
        <v>20</v>
      </c>
      <c r="K18" s="26">
        <v>44495</v>
      </c>
      <c r="L18" s="32">
        <v>3300051335</v>
      </c>
      <c r="M18" s="51" t="s">
        <v>35</v>
      </c>
      <c r="N18" s="52" t="s">
        <v>48</v>
      </c>
      <c r="O18" s="52"/>
      <c r="R18" s="38"/>
    </row>
    <row r="19" spans="1:18" ht="21.75" x14ac:dyDescent="0.25">
      <c r="C19" s="39"/>
      <c r="G19" s="13"/>
      <c r="I19" s="13"/>
      <c r="R19" s="36"/>
    </row>
    <row r="21" spans="1:18" x14ac:dyDescent="0.25">
      <c r="C21" s="36"/>
    </row>
  </sheetData>
  <mergeCells count="14">
    <mergeCell ref="N6:O6"/>
    <mergeCell ref="A1:K1"/>
    <mergeCell ref="A2:L2"/>
    <mergeCell ref="A3:L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F41"/>
  <sheetViews>
    <sheetView topLeftCell="A25" zoomScaleSheetLayoutView="100" workbookViewId="0">
      <selection activeCell="A2" sqref="A2:AF2"/>
    </sheetView>
  </sheetViews>
  <sheetFormatPr defaultColWidth="8.75" defaultRowHeight="21.75" x14ac:dyDescent="0.5"/>
  <cols>
    <col min="1" max="1" width="5.625" style="72" customWidth="1"/>
    <col min="2" max="2" width="39.875" style="72" customWidth="1"/>
    <col min="3" max="3" width="15.75" style="114" customWidth="1"/>
    <col min="4" max="4" width="17.5" style="115" customWidth="1"/>
    <col min="5" max="5" width="19.625" style="115" customWidth="1"/>
    <col min="6" max="6" width="13.25" style="115" customWidth="1"/>
    <col min="7" max="7" width="15" style="115" customWidth="1"/>
    <col min="8" max="8" width="13.5" style="115" customWidth="1"/>
    <col min="9" max="9" width="14.625" style="115" customWidth="1"/>
    <col min="10" max="10" width="13.5" style="115" hidden="1" customWidth="1"/>
    <col min="11" max="11" width="14.625" style="115" hidden="1" customWidth="1"/>
    <col min="12" max="12" width="13.5" style="115" hidden="1" customWidth="1"/>
    <col min="13" max="28" width="14.625" style="115" hidden="1" customWidth="1"/>
    <col min="29" max="29" width="17.375" style="115" hidden="1" customWidth="1"/>
    <col min="30" max="30" width="15.875" style="115" customWidth="1"/>
    <col min="31" max="31" width="16.875" style="115" customWidth="1"/>
    <col min="32" max="32" width="15.375" style="72" customWidth="1"/>
    <col min="33" max="16384" width="8.75" style="72"/>
  </cols>
  <sheetData>
    <row r="1" spans="1:32" x14ac:dyDescent="0.5">
      <c r="A1" s="280" t="s">
        <v>43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</row>
    <row r="2" spans="1:32" x14ac:dyDescent="0.5">
      <c r="A2" s="280" t="s">
        <v>139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</row>
    <row r="3" spans="1:32" x14ac:dyDescent="0.5">
      <c r="A3" s="281" t="s">
        <v>140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</row>
    <row r="4" spans="1:32" x14ac:dyDescent="0.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</row>
    <row r="5" spans="1:32" x14ac:dyDescent="0.5">
      <c r="A5" s="73"/>
      <c r="B5" s="73"/>
      <c r="C5" s="73"/>
      <c r="D5" s="73"/>
      <c r="E5" s="73"/>
      <c r="F5" s="278">
        <v>23651</v>
      </c>
      <c r="G5" s="279"/>
      <c r="H5" s="278">
        <v>23682</v>
      </c>
      <c r="I5" s="279"/>
      <c r="J5" s="278">
        <v>23712</v>
      </c>
      <c r="K5" s="279"/>
      <c r="L5" s="278">
        <v>23743</v>
      </c>
      <c r="M5" s="279"/>
      <c r="N5" s="278">
        <v>23774</v>
      </c>
      <c r="O5" s="279"/>
      <c r="P5" s="278">
        <v>23802</v>
      </c>
      <c r="Q5" s="279"/>
      <c r="R5" s="278">
        <v>23833</v>
      </c>
      <c r="S5" s="279"/>
      <c r="T5" s="278">
        <v>23863</v>
      </c>
      <c r="U5" s="279"/>
      <c r="V5" s="278">
        <v>23894</v>
      </c>
      <c r="W5" s="279"/>
      <c r="X5" s="278">
        <v>23924</v>
      </c>
      <c r="Y5" s="279"/>
      <c r="Z5" s="278">
        <v>23955</v>
      </c>
      <c r="AA5" s="279"/>
      <c r="AB5" s="278">
        <v>23986</v>
      </c>
      <c r="AC5" s="279"/>
      <c r="AD5" s="236" t="s">
        <v>45</v>
      </c>
      <c r="AE5" s="237"/>
      <c r="AF5" s="238"/>
    </row>
    <row r="6" spans="1:32" ht="36" customHeight="1" x14ac:dyDescent="0.5">
      <c r="A6" s="274" t="s">
        <v>28</v>
      </c>
      <c r="B6" s="274" t="s">
        <v>29</v>
      </c>
      <c r="C6" s="275" t="s">
        <v>81</v>
      </c>
      <c r="D6" s="276"/>
      <c r="E6" s="277"/>
      <c r="F6" s="277" t="s">
        <v>30</v>
      </c>
      <c r="G6" s="273" t="s">
        <v>31</v>
      </c>
      <c r="H6" s="273" t="s">
        <v>30</v>
      </c>
      <c r="I6" s="273" t="s">
        <v>31</v>
      </c>
      <c r="J6" s="273" t="s">
        <v>30</v>
      </c>
      <c r="K6" s="275" t="s">
        <v>31</v>
      </c>
      <c r="L6" s="270" t="s">
        <v>30</v>
      </c>
      <c r="M6" s="270" t="s">
        <v>31</v>
      </c>
      <c r="N6" s="270" t="s">
        <v>30</v>
      </c>
      <c r="O6" s="270" t="s">
        <v>31</v>
      </c>
      <c r="P6" s="270" t="s">
        <v>30</v>
      </c>
      <c r="Q6" s="270" t="s">
        <v>31</v>
      </c>
      <c r="R6" s="270" t="s">
        <v>30</v>
      </c>
      <c r="S6" s="270" t="s">
        <v>31</v>
      </c>
      <c r="T6" s="270" t="s">
        <v>30</v>
      </c>
      <c r="U6" s="270" t="s">
        <v>31</v>
      </c>
      <c r="V6" s="270" t="s">
        <v>30</v>
      </c>
      <c r="W6" s="270" t="s">
        <v>31</v>
      </c>
      <c r="X6" s="270" t="s">
        <v>30</v>
      </c>
      <c r="Y6" s="270" t="s">
        <v>31</v>
      </c>
      <c r="Z6" s="270" t="s">
        <v>30</v>
      </c>
      <c r="AA6" s="270" t="s">
        <v>31</v>
      </c>
      <c r="AB6" s="270" t="s">
        <v>30</v>
      </c>
      <c r="AC6" s="270" t="s">
        <v>31</v>
      </c>
      <c r="AD6" s="273" t="s">
        <v>42</v>
      </c>
      <c r="AE6" s="273" t="s">
        <v>44</v>
      </c>
      <c r="AF6" s="272" t="s">
        <v>32</v>
      </c>
    </row>
    <row r="7" spans="1:32" s="69" customFormat="1" ht="27.75" customHeight="1" x14ac:dyDescent="0.2">
      <c r="A7" s="274"/>
      <c r="B7" s="274"/>
      <c r="C7" s="63" t="s">
        <v>87</v>
      </c>
      <c r="D7" s="64" t="s">
        <v>30</v>
      </c>
      <c r="E7" s="64" t="s">
        <v>31</v>
      </c>
      <c r="F7" s="277"/>
      <c r="G7" s="273"/>
      <c r="H7" s="273"/>
      <c r="I7" s="273"/>
      <c r="J7" s="273"/>
      <c r="K7" s="275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3"/>
      <c r="AE7" s="273"/>
      <c r="AF7" s="272"/>
    </row>
    <row r="8" spans="1:32" s="69" customFormat="1" ht="21.6" customHeight="1" x14ac:dyDescent="0.2">
      <c r="A8" s="54"/>
      <c r="B8" s="55" t="s">
        <v>49</v>
      </c>
      <c r="C8" s="56"/>
      <c r="D8" s="57"/>
      <c r="E8" s="57"/>
      <c r="F8" s="57"/>
      <c r="G8" s="56"/>
      <c r="H8" s="56"/>
      <c r="I8" s="56"/>
      <c r="J8" s="56"/>
      <c r="K8" s="58"/>
      <c r="L8" s="59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56"/>
      <c r="AE8" s="56"/>
      <c r="AF8" s="61"/>
    </row>
    <row r="9" spans="1:32" x14ac:dyDescent="0.5">
      <c r="A9" s="74"/>
      <c r="B9" s="75" t="s">
        <v>33</v>
      </c>
      <c r="C9" s="76"/>
      <c r="D9" s="77"/>
      <c r="E9" s="77"/>
      <c r="F9" s="77"/>
      <c r="G9" s="78"/>
      <c r="H9" s="78"/>
      <c r="I9" s="78"/>
      <c r="J9" s="78"/>
      <c r="K9" s="79"/>
      <c r="L9" s="78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8"/>
      <c r="AE9" s="78"/>
      <c r="AF9" s="80"/>
    </row>
    <row r="10" spans="1:32" x14ac:dyDescent="0.5">
      <c r="A10" s="74">
        <v>1</v>
      </c>
      <c r="B10" s="80" t="s">
        <v>34</v>
      </c>
      <c r="C10" s="76">
        <f>SUM(D10:E10)</f>
        <v>0</v>
      </c>
      <c r="D10" s="77"/>
      <c r="E10" s="77"/>
      <c r="F10" s="81"/>
      <c r="G10" s="82"/>
      <c r="H10" s="82"/>
      <c r="I10" s="82"/>
      <c r="J10" s="78"/>
      <c r="K10" s="79"/>
      <c r="L10" s="78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8">
        <f>SUM(F10:AC10)</f>
        <v>0</v>
      </c>
      <c r="AE10" s="78">
        <f>F10+H10</f>
        <v>0</v>
      </c>
      <c r="AF10" s="83" t="e">
        <f>AE10/AD10</f>
        <v>#DIV/0!</v>
      </c>
    </row>
    <row r="11" spans="1:32" x14ac:dyDescent="0.5">
      <c r="A11" s="74">
        <v>2</v>
      </c>
      <c r="B11" s="84" t="s">
        <v>141</v>
      </c>
      <c r="C11" s="76">
        <f t="shared" ref="C11:C15" si="0">SUM(D11:E11)</f>
        <v>0</v>
      </c>
      <c r="D11" s="77"/>
      <c r="E11" s="77"/>
      <c r="F11" s="81"/>
      <c r="G11" s="82"/>
      <c r="H11" s="82"/>
      <c r="I11" s="82"/>
      <c r="J11" s="78"/>
      <c r="K11" s="79"/>
      <c r="L11" s="78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8">
        <f>SUM(F11:AC11)</f>
        <v>0</v>
      </c>
      <c r="AE11" s="78">
        <f t="shared" ref="AE11:AE14" si="1">F11+H11</f>
        <v>0</v>
      </c>
      <c r="AF11" s="83" t="e">
        <f t="shared" ref="AF11:AF31" si="2">AE11/AD11</f>
        <v>#DIV/0!</v>
      </c>
    </row>
    <row r="12" spans="1:32" x14ac:dyDescent="0.5">
      <c r="A12" s="74">
        <v>3</v>
      </c>
      <c r="B12" s="84" t="s">
        <v>35</v>
      </c>
      <c r="C12" s="76">
        <f t="shared" si="0"/>
        <v>0</v>
      </c>
      <c r="D12" s="77"/>
      <c r="E12" s="77"/>
      <c r="F12" s="81"/>
      <c r="G12" s="82"/>
      <c r="H12" s="82"/>
      <c r="I12" s="82"/>
      <c r="J12" s="78"/>
      <c r="K12" s="79"/>
      <c r="L12" s="78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8">
        <f>SUM(F12:AC12)</f>
        <v>0</v>
      </c>
      <c r="AE12" s="78">
        <f>F12+H12</f>
        <v>0</v>
      </c>
      <c r="AF12" s="83" t="e">
        <f t="shared" si="2"/>
        <v>#DIV/0!</v>
      </c>
    </row>
    <row r="13" spans="1:32" x14ac:dyDescent="0.5">
      <c r="A13" s="74">
        <v>4</v>
      </c>
      <c r="B13" s="84" t="s">
        <v>142</v>
      </c>
      <c r="C13" s="76">
        <f t="shared" si="0"/>
        <v>0</v>
      </c>
      <c r="D13" s="77"/>
      <c r="E13" s="77"/>
      <c r="F13" s="81"/>
      <c r="G13" s="82"/>
      <c r="H13" s="82"/>
      <c r="I13" s="82"/>
      <c r="J13" s="78"/>
      <c r="K13" s="79"/>
      <c r="L13" s="78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8">
        <f>SUM(F13:AC13)</f>
        <v>0</v>
      </c>
      <c r="AE13" s="78">
        <f>F13+H13</f>
        <v>0</v>
      </c>
      <c r="AF13" s="83" t="e">
        <f t="shared" si="2"/>
        <v>#DIV/0!</v>
      </c>
    </row>
    <row r="14" spans="1:32" x14ac:dyDescent="0.5">
      <c r="A14" s="74">
        <v>5</v>
      </c>
      <c r="B14" s="84" t="s">
        <v>143</v>
      </c>
      <c r="C14" s="76">
        <f t="shared" si="0"/>
        <v>0</v>
      </c>
      <c r="D14" s="77"/>
      <c r="E14" s="77"/>
      <c r="F14" s="81"/>
      <c r="G14" s="82"/>
      <c r="H14" s="82"/>
      <c r="I14" s="82"/>
      <c r="J14" s="78"/>
      <c r="K14" s="79"/>
      <c r="L14" s="78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8">
        <f t="shared" ref="AD14:AD31" si="3">SUM(F14:AC14)</f>
        <v>0</v>
      </c>
      <c r="AE14" s="78">
        <f t="shared" si="1"/>
        <v>0</v>
      </c>
      <c r="AF14" s="83" t="e">
        <f t="shared" si="2"/>
        <v>#DIV/0!</v>
      </c>
    </row>
    <row r="15" spans="1:32" x14ac:dyDescent="0.5">
      <c r="A15" s="74">
        <v>6</v>
      </c>
      <c r="B15" s="80" t="s">
        <v>144</v>
      </c>
      <c r="C15" s="76">
        <f t="shared" si="0"/>
        <v>0</v>
      </c>
      <c r="D15" s="85"/>
      <c r="E15" s="85"/>
      <c r="F15" s="86"/>
      <c r="G15" s="87"/>
      <c r="H15" s="87"/>
      <c r="I15" s="87"/>
      <c r="J15" s="88"/>
      <c r="K15" s="89"/>
      <c r="L15" s="88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78">
        <f t="shared" si="3"/>
        <v>0</v>
      </c>
      <c r="AE15" s="78">
        <f>F15+H15</f>
        <v>0</v>
      </c>
      <c r="AF15" s="83" t="e">
        <f t="shared" si="2"/>
        <v>#DIV/0!</v>
      </c>
    </row>
    <row r="16" spans="1:32" x14ac:dyDescent="0.5">
      <c r="A16" s="90"/>
      <c r="B16" s="91" t="s">
        <v>36</v>
      </c>
      <c r="C16" s="92"/>
      <c r="D16" s="93"/>
      <c r="E16" s="93"/>
      <c r="F16" s="94"/>
      <c r="G16" s="95"/>
      <c r="H16" s="95"/>
      <c r="I16" s="95"/>
      <c r="J16" s="96"/>
      <c r="K16" s="97"/>
      <c r="L16" s="96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6"/>
      <c r="AE16" s="96">
        <f t="shared" ref="AE16:AE31" si="4">F16+H16</f>
        <v>0</v>
      </c>
      <c r="AF16" s="98" t="e">
        <f t="shared" si="2"/>
        <v>#DIV/0!</v>
      </c>
    </row>
    <row r="17" spans="1:32" x14ac:dyDescent="0.5">
      <c r="A17" s="74">
        <v>1</v>
      </c>
      <c r="B17" s="80" t="s">
        <v>145</v>
      </c>
      <c r="C17" s="76">
        <f>SUM(D17:E17)</f>
        <v>0</v>
      </c>
      <c r="D17" s="77"/>
      <c r="E17" s="77"/>
      <c r="F17" s="81"/>
      <c r="G17" s="82"/>
      <c r="H17" s="82"/>
      <c r="I17" s="82"/>
      <c r="J17" s="78"/>
      <c r="K17" s="79"/>
      <c r="L17" s="78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8">
        <f t="shared" si="3"/>
        <v>0</v>
      </c>
      <c r="AE17" s="78">
        <f t="shared" si="4"/>
        <v>0</v>
      </c>
      <c r="AF17" s="83" t="e">
        <f t="shared" si="2"/>
        <v>#DIV/0!</v>
      </c>
    </row>
    <row r="18" spans="1:32" x14ac:dyDescent="0.5">
      <c r="A18" s="74">
        <v>2</v>
      </c>
      <c r="B18" s="80" t="s">
        <v>146</v>
      </c>
      <c r="C18" s="76">
        <f t="shared" ref="C18:C29" si="5">SUM(D18:E18)</f>
        <v>0</v>
      </c>
      <c r="D18" s="77"/>
      <c r="E18" s="77"/>
      <c r="F18" s="81"/>
      <c r="G18" s="82"/>
      <c r="H18" s="82"/>
      <c r="I18" s="82"/>
      <c r="J18" s="78"/>
      <c r="K18" s="79"/>
      <c r="L18" s="78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8">
        <f t="shared" si="3"/>
        <v>0</v>
      </c>
      <c r="AE18" s="78">
        <f t="shared" si="4"/>
        <v>0</v>
      </c>
      <c r="AF18" s="83" t="e">
        <f t="shared" si="2"/>
        <v>#DIV/0!</v>
      </c>
    </row>
    <row r="19" spans="1:32" x14ac:dyDescent="0.5">
      <c r="A19" s="74">
        <v>3</v>
      </c>
      <c r="B19" s="80" t="s">
        <v>147</v>
      </c>
      <c r="C19" s="76">
        <f>SUM(D19:E19)</f>
        <v>0</v>
      </c>
      <c r="D19" s="77"/>
      <c r="E19" s="77"/>
      <c r="F19" s="81"/>
      <c r="G19" s="82"/>
      <c r="H19" s="82"/>
      <c r="I19" s="82"/>
      <c r="J19" s="78"/>
      <c r="K19" s="79"/>
      <c r="L19" s="78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8">
        <f t="shared" si="3"/>
        <v>0</v>
      </c>
      <c r="AE19" s="78">
        <f t="shared" si="4"/>
        <v>0</v>
      </c>
      <c r="AF19" s="83" t="e">
        <f t="shared" si="2"/>
        <v>#DIV/0!</v>
      </c>
    </row>
    <row r="20" spans="1:32" x14ac:dyDescent="0.5">
      <c r="A20" s="74">
        <v>4</v>
      </c>
      <c r="B20" s="80" t="s">
        <v>148</v>
      </c>
      <c r="C20" s="76">
        <f t="shared" si="5"/>
        <v>0</v>
      </c>
      <c r="D20" s="77"/>
      <c r="E20" s="77"/>
      <c r="F20" s="81"/>
      <c r="G20" s="82"/>
      <c r="H20" s="82"/>
      <c r="I20" s="82"/>
      <c r="J20" s="78"/>
      <c r="K20" s="79"/>
      <c r="L20" s="78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8">
        <f t="shared" si="3"/>
        <v>0</v>
      </c>
      <c r="AE20" s="78">
        <f t="shared" si="4"/>
        <v>0</v>
      </c>
      <c r="AF20" s="83" t="e">
        <f t="shared" si="2"/>
        <v>#DIV/0!</v>
      </c>
    </row>
    <row r="21" spans="1:32" x14ac:dyDescent="0.5">
      <c r="A21" s="74">
        <v>5</v>
      </c>
      <c r="B21" s="80" t="s">
        <v>149</v>
      </c>
      <c r="C21" s="76">
        <f t="shared" si="5"/>
        <v>0</v>
      </c>
      <c r="D21" s="77"/>
      <c r="E21" s="77"/>
      <c r="F21" s="81"/>
      <c r="G21" s="82"/>
      <c r="H21" s="82"/>
      <c r="I21" s="82"/>
      <c r="J21" s="78"/>
      <c r="K21" s="79"/>
      <c r="L21" s="78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8">
        <f t="shared" si="3"/>
        <v>0</v>
      </c>
      <c r="AE21" s="78">
        <f t="shared" si="4"/>
        <v>0</v>
      </c>
      <c r="AF21" s="83" t="e">
        <f t="shared" si="2"/>
        <v>#DIV/0!</v>
      </c>
    </row>
    <row r="22" spans="1:32" x14ac:dyDescent="0.5">
      <c r="A22" s="74">
        <v>6</v>
      </c>
      <c r="B22" s="80" t="s">
        <v>150</v>
      </c>
      <c r="C22" s="76">
        <f t="shared" si="5"/>
        <v>0</v>
      </c>
      <c r="D22" s="77"/>
      <c r="E22" s="77"/>
      <c r="F22" s="81"/>
      <c r="G22" s="82"/>
      <c r="H22" s="82"/>
      <c r="I22" s="82"/>
      <c r="J22" s="78"/>
      <c r="K22" s="79"/>
      <c r="L22" s="78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8">
        <f t="shared" si="3"/>
        <v>0</v>
      </c>
      <c r="AE22" s="78">
        <f t="shared" si="4"/>
        <v>0</v>
      </c>
      <c r="AF22" s="83" t="e">
        <f t="shared" si="2"/>
        <v>#DIV/0!</v>
      </c>
    </row>
    <row r="23" spans="1:32" x14ac:dyDescent="0.5">
      <c r="A23" s="74">
        <v>7</v>
      </c>
      <c r="B23" s="80" t="s">
        <v>151</v>
      </c>
      <c r="C23" s="76">
        <f t="shared" si="5"/>
        <v>0</v>
      </c>
      <c r="D23" s="77"/>
      <c r="E23" s="77"/>
      <c r="F23" s="81"/>
      <c r="G23" s="82"/>
      <c r="H23" s="82"/>
      <c r="I23" s="82"/>
      <c r="J23" s="78"/>
      <c r="K23" s="79"/>
      <c r="L23" s="78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8">
        <f t="shared" si="3"/>
        <v>0</v>
      </c>
      <c r="AE23" s="78">
        <f t="shared" si="4"/>
        <v>0</v>
      </c>
      <c r="AF23" s="83" t="e">
        <f t="shared" si="2"/>
        <v>#DIV/0!</v>
      </c>
    </row>
    <row r="24" spans="1:32" x14ac:dyDescent="0.5">
      <c r="A24" s="90"/>
      <c r="B24" s="91" t="s">
        <v>37</v>
      </c>
      <c r="C24" s="92"/>
      <c r="D24" s="93"/>
      <c r="E24" s="93"/>
      <c r="F24" s="94"/>
      <c r="G24" s="95"/>
      <c r="H24" s="95"/>
      <c r="I24" s="95"/>
      <c r="J24" s="96"/>
      <c r="K24" s="97"/>
      <c r="L24" s="96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6"/>
      <c r="AE24" s="96">
        <f t="shared" si="4"/>
        <v>0</v>
      </c>
      <c r="AF24" s="98" t="e">
        <f t="shared" si="2"/>
        <v>#DIV/0!</v>
      </c>
    </row>
    <row r="25" spans="1:32" x14ac:dyDescent="0.5">
      <c r="A25" s="74">
        <v>1</v>
      </c>
      <c r="B25" s="80" t="s">
        <v>152</v>
      </c>
      <c r="C25" s="76">
        <f t="shared" si="5"/>
        <v>0</v>
      </c>
      <c r="D25" s="77"/>
      <c r="E25" s="77"/>
      <c r="F25" s="81"/>
      <c r="G25" s="82"/>
      <c r="H25" s="82"/>
      <c r="I25" s="82"/>
      <c r="J25" s="78"/>
      <c r="K25" s="79"/>
      <c r="L25" s="78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8">
        <f t="shared" si="3"/>
        <v>0</v>
      </c>
      <c r="AE25" s="78">
        <f t="shared" si="4"/>
        <v>0</v>
      </c>
      <c r="AF25" s="83" t="e">
        <f t="shared" si="2"/>
        <v>#DIV/0!</v>
      </c>
    </row>
    <row r="26" spans="1:32" x14ac:dyDescent="0.5">
      <c r="A26" s="74">
        <v>2</v>
      </c>
      <c r="B26" s="80" t="s">
        <v>153</v>
      </c>
      <c r="C26" s="76">
        <f t="shared" si="5"/>
        <v>0</v>
      </c>
      <c r="D26" s="77"/>
      <c r="E26" s="77"/>
      <c r="F26" s="81"/>
      <c r="G26" s="82"/>
      <c r="H26" s="82"/>
      <c r="I26" s="82"/>
      <c r="J26" s="78"/>
      <c r="K26" s="79"/>
      <c r="L26" s="78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8">
        <f t="shared" si="3"/>
        <v>0</v>
      </c>
      <c r="AE26" s="78">
        <f t="shared" si="4"/>
        <v>0</v>
      </c>
      <c r="AF26" s="83" t="e">
        <f t="shared" si="2"/>
        <v>#DIV/0!</v>
      </c>
    </row>
    <row r="27" spans="1:32" x14ac:dyDescent="0.5">
      <c r="A27" s="74">
        <v>3</v>
      </c>
      <c r="B27" s="80" t="s">
        <v>154</v>
      </c>
      <c r="C27" s="76">
        <f t="shared" si="5"/>
        <v>0</v>
      </c>
      <c r="D27" s="77"/>
      <c r="E27" s="77"/>
      <c r="F27" s="81"/>
      <c r="G27" s="82"/>
      <c r="H27" s="82"/>
      <c r="I27" s="82"/>
      <c r="J27" s="78"/>
      <c r="K27" s="79"/>
      <c r="L27" s="78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8">
        <f>SUM(F27:AC27)</f>
        <v>0</v>
      </c>
      <c r="AE27" s="78">
        <f t="shared" si="4"/>
        <v>0</v>
      </c>
      <c r="AF27" s="83" t="e">
        <f t="shared" si="2"/>
        <v>#DIV/0!</v>
      </c>
    </row>
    <row r="28" spans="1:32" x14ac:dyDescent="0.5">
      <c r="A28" s="74">
        <v>4</v>
      </c>
      <c r="B28" s="80" t="s">
        <v>38</v>
      </c>
      <c r="C28" s="76">
        <f t="shared" si="5"/>
        <v>0</v>
      </c>
      <c r="D28" s="77"/>
      <c r="E28" s="77"/>
      <c r="F28" s="81"/>
      <c r="G28" s="82"/>
      <c r="H28" s="82"/>
      <c r="I28" s="82"/>
      <c r="J28" s="78"/>
      <c r="K28" s="79"/>
      <c r="L28" s="78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8">
        <f>SUM(F28:AC28)</f>
        <v>0</v>
      </c>
      <c r="AE28" s="78">
        <f>F28+H28</f>
        <v>0</v>
      </c>
      <c r="AF28" s="83" t="e">
        <f t="shared" si="2"/>
        <v>#DIV/0!</v>
      </c>
    </row>
    <row r="29" spans="1:32" x14ac:dyDescent="0.5">
      <c r="A29" s="74">
        <v>5</v>
      </c>
      <c r="B29" s="80" t="s">
        <v>155</v>
      </c>
      <c r="C29" s="76">
        <f t="shared" si="5"/>
        <v>0</v>
      </c>
      <c r="D29" s="77"/>
      <c r="E29" s="77"/>
      <c r="F29" s="81"/>
      <c r="G29" s="82"/>
      <c r="H29" s="82"/>
      <c r="I29" s="82"/>
      <c r="J29" s="78"/>
      <c r="K29" s="79"/>
      <c r="L29" s="78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8">
        <f t="shared" si="3"/>
        <v>0</v>
      </c>
      <c r="AE29" s="78">
        <f t="shared" si="4"/>
        <v>0</v>
      </c>
      <c r="AF29" s="83" t="e">
        <f t="shared" si="2"/>
        <v>#DIV/0!</v>
      </c>
    </row>
    <row r="30" spans="1:32" x14ac:dyDescent="0.5">
      <c r="A30" s="74"/>
      <c r="B30" s="80"/>
      <c r="C30" s="76"/>
      <c r="D30" s="77"/>
      <c r="E30" s="77"/>
      <c r="F30" s="81"/>
      <c r="G30" s="82"/>
      <c r="H30" s="82"/>
      <c r="I30" s="82"/>
      <c r="J30" s="78"/>
      <c r="K30" s="79"/>
      <c r="L30" s="78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8">
        <f t="shared" si="3"/>
        <v>0</v>
      </c>
      <c r="AE30" s="78">
        <f t="shared" si="4"/>
        <v>0</v>
      </c>
      <c r="AF30" s="83" t="e">
        <f t="shared" si="2"/>
        <v>#DIV/0!</v>
      </c>
    </row>
    <row r="31" spans="1:32" x14ac:dyDescent="0.5">
      <c r="A31" s="99"/>
      <c r="B31" s="100" t="s">
        <v>156</v>
      </c>
      <c r="C31" s="101"/>
      <c r="D31" s="102"/>
      <c r="E31" s="102"/>
      <c r="F31" s="103"/>
      <c r="G31" s="104"/>
      <c r="H31" s="104"/>
      <c r="I31" s="104"/>
      <c r="J31" s="102"/>
      <c r="K31" s="105"/>
      <c r="L31" s="102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2">
        <f t="shared" si="3"/>
        <v>0</v>
      </c>
      <c r="AE31" s="102">
        <f t="shared" si="4"/>
        <v>0</v>
      </c>
      <c r="AF31" s="106" t="e">
        <f t="shared" si="2"/>
        <v>#DIV/0!</v>
      </c>
    </row>
    <row r="32" spans="1:32" x14ac:dyDescent="0.5">
      <c r="A32" s="74"/>
      <c r="B32" s="75"/>
      <c r="C32" s="76"/>
      <c r="D32" s="78"/>
      <c r="E32" s="78"/>
      <c r="F32" s="34"/>
      <c r="G32" s="82"/>
      <c r="H32" s="82"/>
      <c r="I32" s="82"/>
      <c r="J32" s="78"/>
      <c r="K32" s="79"/>
      <c r="L32" s="78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8"/>
      <c r="AE32" s="78"/>
      <c r="AF32" s="83"/>
    </row>
    <row r="33" spans="1:32" s="109" customFormat="1" x14ac:dyDescent="0.5">
      <c r="A33" s="107"/>
      <c r="B33" s="107" t="s">
        <v>39</v>
      </c>
      <c r="C33" s="76">
        <f t="shared" ref="C33:AC33" si="6">SUM(C9:C31)</f>
        <v>0</v>
      </c>
      <c r="D33" s="76">
        <f t="shared" si="6"/>
        <v>0</v>
      </c>
      <c r="E33" s="76">
        <f t="shared" si="6"/>
        <v>0</v>
      </c>
      <c r="F33" s="76">
        <f t="shared" si="6"/>
        <v>0</v>
      </c>
      <c r="G33" s="76">
        <f t="shared" si="6"/>
        <v>0</v>
      </c>
      <c r="H33" s="76">
        <f t="shared" si="6"/>
        <v>0</v>
      </c>
      <c r="I33" s="76">
        <f t="shared" si="6"/>
        <v>0</v>
      </c>
      <c r="J33" s="76">
        <f t="shared" si="6"/>
        <v>0</v>
      </c>
      <c r="K33" s="76">
        <f t="shared" si="6"/>
        <v>0</v>
      </c>
      <c r="L33" s="76">
        <f t="shared" si="6"/>
        <v>0</v>
      </c>
      <c r="M33" s="76">
        <f t="shared" si="6"/>
        <v>0</v>
      </c>
      <c r="N33" s="76">
        <f t="shared" si="6"/>
        <v>0</v>
      </c>
      <c r="O33" s="76">
        <f t="shared" si="6"/>
        <v>0</v>
      </c>
      <c r="P33" s="76">
        <f t="shared" si="6"/>
        <v>0</v>
      </c>
      <c r="Q33" s="76">
        <f t="shared" si="6"/>
        <v>0</v>
      </c>
      <c r="R33" s="76">
        <f t="shared" si="6"/>
        <v>0</v>
      </c>
      <c r="S33" s="76">
        <f t="shared" si="6"/>
        <v>0</v>
      </c>
      <c r="T33" s="76">
        <f t="shared" si="6"/>
        <v>0</v>
      </c>
      <c r="U33" s="76">
        <f t="shared" si="6"/>
        <v>0</v>
      </c>
      <c r="V33" s="76">
        <f t="shared" si="6"/>
        <v>0</v>
      </c>
      <c r="W33" s="76">
        <f t="shared" si="6"/>
        <v>0</v>
      </c>
      <c r="X33" s="76">
        <f t="shared" si="6"/>
        <v>0</v>
      </c>
      <c r="Y33" s="76">
        <f t="shared" si="6"/>
        <v>0</v>
      </c>
      <c r="Z33" s="76">
        <f t="shared" si="6"/>
        <v>0</v>
      </c>
      <c r="AA33" s="76">
        <f t="shared" si="6"/>
        <v>0</v>
      </c>
      <c r="AB33" s="76">
        <f t="shared" si="6"/>
        <v>0</v>
      </c>
      <c r="AC33" s="76">
        <f t="shared" si="6"/>
        <v>0</v>
      </c>
      <c r="AD33" s="76">
        <f>SUM(AD9:AD30)</f>
        <v>0</v>
      </c>
      <c r="AE33" s="76">
        <f>SUM(AE9:AE30)</f>
        <v>0</v>
      </c>
      <c r="AF33" s="108" t="e">
        <f>AE33/AD33</f>
        <v>#DIV/0!</v>
      </c>
    </row>
    <row r="34" spans="1:32" s="109" customFormat="1" x14ac:dyDescent="0.5">
      <c r="A34" s="73"/>
      <c r="B34" s="73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1"/>
    </row>
    <row r="35" spans="1:32" x14ac:dyDescent="0.5">
      <c r="A35" s="112"/>
      <c r="B35" s="72" t="s">
        <v>89</v>
      </c>
      <c r="C35" s="109"/>
      <c r="D35" s="113">
        <f>D33</f>
        <v>0</v>
      </c>
      <c r="E35" s="114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72"/>
      <c r="AE35" s="72"/>
    </row>
    <row r="36" spans="1:32" ht="22.5" thickBot="1" x14ac:dyDescent="0.55000000000000004">
      <c r="B36" s="109" t="s">
        <v>40</v>
      </c>
      <c r="C36" s="109"/>
      <c r="D36" s="117">
        <f>SUM(D35*0.3)</f>
        <v>0</v>
      </c>
      <c r="E36" s="118"/>
      <c r="AD36" s="109"/>
      <c r="AE36" s="72"/>
    </row>
    <row r="37" spans="1:32" ht="22.5" thickTop="1" x14ac:dyDescent="0.5">
      <c r="C37" s="109"/>
      <c r="D37" s="72"/>
      <c r="E37" s="119"/>
      <c r="AD37" s="72"/>
      <c r="AE37" s="72"/>
      <c r="AF37" s="120"/>
    </row>
    <row r="38" spans="1:32" x14ac:dyDescent="0.5">
      <c r="B38" s="72" t="s">
        <v>88</v>
      </c>
      <c r="C38" s="109"/>
      <c r="D38" s="118">
        <f>SUM(AE33)</f>
        <v>0</v>
      </c>
      <c r="E38" s="120"/>
    </row>
    <row r="39" spans="1:32" x14ac:dyDescent="0.5">
      <c r="B39" s="109" t="s">
        <v>85</v>
      </c>
      <c r="D39" s="121" t="e">
        <f>SUM(D38/D35)</f>
        <v>#DIV/0!</v>
      </c>
    </row>
    <row r="41" spans="1:32" x14ac:dyDescent="0.5">
      <c r="B41" s="72" t="s">
        <v>90</v>
      </c>
      <c r="C41" s="109"/>
      <c r="D41" s="119">
        <f>D38-D36</f>
        <v>0</v>
      </c>
    </row>
  </sheetData>
  <mergeCells count="46">
    <mergeCell ref="AB5:AC5"/>
    <mergeCell ref="AD5:AF5"/>
    <mergeCell ref="A1:AF1"/>
    <mergeCell ref="A2:AF2"/>
    <mergeCell ref="A3:AF3"/>
    <mergeCell ref="F5:G5"/>
    <mergeCell ref="H5:I5"/>
    <mergeCell ref="J5:K5"/>
    <mergeCell ref="L5:M5"/>
    <mergeCell ref="N5:O5"/>
    <mergeCell ref="P5:Q5"/>
    <mergeCell ref="R5:S5"/>
    <mergeCell ref="H6:H7"/>
    <mergeCell ref="T5:U5"/>
    <mergeCell ref="V5:W5"/>
    <mergeCell ref="X5:Y5"/>
    <mergeCell ref="Z5:AA5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6:A7"/>
    <mergeCell ref="B6:B7"/>
    <mergeCell ref="C6:E6"/>
    <mergeCell ref="F6:F7"/>
    <mergeCell ref="G6:G7"/>
    <mergeCell ref="S6:S7"/>
    <mergeCell ref="AF6:AF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</mergeCells>
  <printOptions horizontalCentered="1"/>
  <pageMargins left="0.31496062992125984" right="0.19685039370078741" top="0.39370078740157483" bottom="0.11811023622047245" header="0.31496062992125984" footer="0.19685039370078741"/>
  <pageSetup paperSize="9" scale="66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Q25"/>
  <sheetViews>
    <sheetView workbookViewId="0">
      <selection activeCell="A2" sqref="A2:AF2"/>
    </sheetView>
  </sheetViews>
  <sheetFormatPr defaultColWidth="8.75" defaultRowHeight="18" x14ac:dyDescent="0.25"/>
  <cols>
    <col min="1" max="1" width="8.75" style="11"/>
    <col min="2" max="2" width="28.75" style="11" customWidth="1"/>
    <col min="3" max="4" width="12.25" style="14" bestFit="1" customWidth="1"/>
    <col min="5" max="5" width="12.875" style="11" customWidth="1"/>
    <col min="6" max="6" width="21.25" style="11" customWidth="1"/>
    <col min="7" max="7" width="13.375" style="14" bestFit="1" customWidth="1"/>
    <col min="8" max="8" width="20.125" style="11" customWidth="1"/>
    <col min="9" max="9" width="15.875" style="14" customWidth="1"/>
    <col min="10" max="10" width="14.5" style="15" customWidth="1"/>
    <col min="11" max="11" width="13.625" style="15" customWidth="1"/>
    <col min="12" max="12" width="13.25" style="11" customWidth="1"/>
    <col min="13" max="13" width="21.875" style="11" customWidth="1"/>
    <col min="14" max="14" width="9.875" style="11" customWidth="1"/>
    <col min="15" max="15" width="10.625" style="11" customWidth="1"/>
    <col min="16" max="16" width="13.5" style="11" customWidth="1"/>
    <col min="17" max="17" width="12" style="11" customWidth="1"/>
    <col min="18" max="16384" width="8.75" style="11"/>
  </cols>
  <sheetData>
    <row r="1" spans="1:17" s="9" customFormat="1" ht="21.75" x14ac:dyDescent="0.2">
      <c r="A1" s="264" t="s">
        <v>51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</row>
    <row r="2" spans="1:17" s="9" customFormat="1" ht="21.75" x14ac:dyDescent="0.2">
      <c r="A2" s="264" t="s">
        <v>91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</row>
    <row r="3" spans="1:17" s="9" customFormat="1" ht="21.75" x14ac:dyDescent="0.2">
      <c r="A3" s="264" t="s">
        <v>52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</row>
    <row r="6" spans="1:17" s="9" customFormat="1" ht="21.75" x14ac:dyDescent="0.2">
      <c r="A6" s="265" t="s">
        <v>1</v>
      </c>
      <c r="B6" s="265" t="s">
        <v>2</v>
      </c>
      <c r="C6" s="283" t="s">
        <v>22</v>
      </c>
      <c r="D6" s="283" t="s">
        <v>3</v>
      </c>
      <c r="E6" s="267" t="s">
        <v>4</v>
      </c>
      <c r="F6" s="268" t="s">
        <v>5</v>
      </c>
      <c r="G6" s="268"/>
      <c r="H6" s="266" t="s">
        <v>6</v>
      </c>
      <c r="I6" s="266"/>
      <c r="J6" s="266" t="s">
        <v>7</v>
      </c>
      <c r="K6" s="266" t="s">
        <v>8</v>
      </c>
      <c r="L6" s="266"/>
      <c r="M6" s="284" t="s">
        <v>23</v>
      </c>
      <c r="N6" s="285" t="s">
        <v>24</v>
      </c>
      <c r="O6" s="286"/>
      <c r="P6" s="282" t="s">
        <v>46</v>
      </c>
      <c r="Q6" s="282" t="s">
        <v>83</v>
      </c>
    </row>
    <row r="7" spans="1:17" s="9" customFormat="1" ht="43.5" x14ac:dyDescent="0.2">
      <c r="A7" s="265"/>
      <c r="B7" s="265"/>
      <c r="C7" s="283"/>
      <c r="D7" s="283"/>
      <c r="E7" s="267"/>
      <c r="F7" s="66" t="s">
        <v>9</v>
      </c>
      <c r="G7" s="65" t="s">
        <v>15</v>
      </c>
      <c r="H7" s="65" t="s">
        <v>10</v>
      </c>
      <c r="I7" s="65" t="s">
        <v>11</v>
      </c>
      <c r="J7" s="266"/>
      <c r="K7" s="266"/>
      <c r="L7" s="266"/>
      <c r="M7" s="284"/>
      <c r="N7" s="67" t="s">
        <v>25</v>
      </c>
      <c r="O7" s="45" t="s">
        <v>26</v>
      </c>
      <c r="P7" s="282"/>
      <c r="Q7" s="282"/>
    </row>
    <row r="8" spans="1:17" s="27" customFormat="1" ht="21.75" x14ac:dyDescent="0.2">
      <c r="A8" s="19">
        <v>1</v>
      </c>
      <c r="B8" s="33"/>
      <c r="C8" s="34"/>
      <c r="D8" s="34"/>
      <c r="E8" s="35"/>
      <c r="F8" s="33"/>
      <c r="G8" s="24"/>
      <c r="H8" s="33"/>
      <c r="I8" s="34"/>
      <c r="J8" s="35"/>
      <c r="K8" s="26"/>
      <c r="L8" s="32"/>
      <c r="M8" s="46"/>
      <c r="N8" s="47"/>
      <c r="O8" s="47"/>
      <c r="P8" s="42"/>
      <c r="Q8" s="41"/>
    </row>
    <row r="9" spans="1:17" s="27" customFormat="1" ht="21.75" x14ac:dyDescent="0.2">
      <c r="A9" s="19">
        <v>2</v>
      </c>
      <c r="B9" s="33"/>
      <c r="C9" s="34"/>
      <c r="D9" s="34"/>
      <c r="E9" s="35"/>
      <c r="F9" s="33"/>
      <c r="G9" s="40"/>
      <c r="H9" s="33"/>
      <c r="I9" s="34"/>
      <c r="J9" s="35"/>
      <c r="K9" s="26"/>
      <c r="L9" s="32"/>
      <c r="M9" s="46"/>
      <c r="N9" s="47"/>
      <c r="O9" s="47"/>
      <c r="P9" s="42"/>
      <c r="Q9" s="41"/>
    </row>
    <row r="10" spans="1:17" s="27" customFormat="1" ht="21.75" x14ac:dyDescent="0.2">
      <c r="A10" s="19">
        <v>3</v>
      </c>
      <c r="B10" s="33"/>
      <c r="C10" s="34"/>
      <c r="D10" s="34"/>
      <c r="E10" s="35"/>
      <c r="F10" s="33"/>
      <c r="G10" s="24"/>
      <c r="H10" s="33"/>
      <c r="I10" s="34"/>
      <c r="J10" s="35"/>
      <c r="K10" s="26"/>
      <c r="L10" s="32"/>
      <c r="M10" s="46"/>
      <c r="N10" s="47"/>
      <c r="O10" s="47"/>
      <c r="P10" s="42"/>
      <c r="Q10" s="49"/>
    </row>
    <row r="11" spans="1:17" s="27" customFormat="1" ht="21.75" x14ac:dyDescent="0.2">
      <c r="A11" s="19">
        <v>4</v>
      </c>
      <c r="B11" s="33"/>
      <c r="C11" s="34"/>
      <c r="D11" s="34"/>
      <c r="E11" s="35"/>
      <c r="F11" s="33"/>
      <c r="G11" s="40"/>
      <c r="H11" s="33"/>
      <c r="I11" s="34"/>
      <c r="J11" s="35"/>
      <c r="K11" s="26"/>
      <c r="L11" s="32"/>
      <c r="M11" s="46"/>
      <c r="N11" s="47"/>
      <c r="O11" s="47"/>
      <c r="P11" s="42"/>
      <c r="Q11" s="41"/>
    </row>
    <row r="12" spans="1:17" s="27" customFormat="1" ht="21.75" x14ac:dyDescent="0.2">
      <c r="A12" s="19">
        <v>5</v>
      </c>
      <c r="B12" s="33"/>
      <c r="C12" s="34"/>
      <c r="D12" s="34"/>
      <c r="E12" s="35"/>
      <c r="F12" s="33"/>
      <c r="G12" s="40"/>
      <c r="H12" s="33"/>
      <c r="I12" s="34"/>
      <c r="J12" s="35"/>
      <c r="K12" s="26"/>
      <c r="L12" s="32"/>
      <c r="M12" s="46"/>
      <c r="N12" s="47"/>
      <c r="O12" s="47"/>
      <c r="P12" s="42"/>
      <c r="Q12" s="41"/>
    </row>
    <row r="13" spans="1:17" s="31" customFormat="1" ht="21.75" x14ac:dyDescent="0.2">
      <c r="A13" s="19">
        <v>6</v>
      </c>
      <c r="B13" s="33"/>
      <c r="C13" s="34"/>
      <c r="D13" s="34"/>
      <c r="E13" s="35"/>
      <c r="F13" s="33"/>
      <c r="G13" s="24"/>
      <c r="H13" s="33"/>
      <c r="I13" s="34"/>
      <c r="J13" s="35"/>
      <c r="K13" s="26"/>
      <c r="L13" s="32"/>
      <c r="M13" s="46"/>
      <c r="N13" s="47"/>
      <c r="O13" s="47"/>
      <c r="P13" s="42"/>
      <c r="Q13" s="41"/>
    </row>
    <row r="14" spans="1:17" s="31" customFormat="1" ht="21.75" x14ac:dyDescent="0.2">
      <c r="A14" s="19">
        <v>7</v>
      </c>
      <c r="B14" s="33"/>
      <c r="C14" s="34"/>
      <c r="D14" s="34"/>
      <c r="E14" s="35"/>
      <c r="F14" s="33"/>
      <c r="G14" s="24"/>
      <c r="H14" s="33"/>
      <c r="I14" s="34"/>
      <c r="J14" s="35"/>
      <c r="K14" s="26"/>
      <c r="L14" s="32"/>
      <c r="M14" s="46"/>
      <c r="N14" s="47"/>
      <c r="O14" s="47"/>
      <c r="P14" s="42"/>
      <c r="Q14" s="41"/>
    </row>
    <row r="15" spans="1:17" s="31" customFormat="1" ht="21.75" x14ac:dyDescent="0.2">
      <c r="A15" s="19">
        <v>8</v>
      </c>
      <c r="B15" s="33"/>
      <c r="C15" s="34"/>
      <c r="D15" s="34"/>
      <c r="E15" s="35"/>
      <c r="F15" s="33"/>
      <c r="G15" s="24"/>
      <c r="H15" s="33"/>
      <c r="I15" s="34"/>
      <c r="J15" s="35"/>
      <c r="K15" s="26"/>
      <c r="L15" s="32"/>
      <c r="M15" s="46"/>
      <c r="N15" s="47"/>
      <c r="O15" s="47"/>
      <c r="P15" s="42"/>
      <c r="Q15" s="41"/>
    </row>
    <row r="16" spans="1:17" s="31" customFormat="1" ht="21.75" x14ac:dyDescent="0.2">
      <c r="A16" s="19">
        <v>9</v>
      </c>
      <c r="B16" s="33"/>
      <c r="C16" s="34"/>
      <c r="D16" s="34"/>
      <c r="E16" s="35"/>
      <c r="F16" s="33"/>
      <c r="G16" s="24"/>
      <c r="H16" s="33"/>
      <c r="I16" s="34"/>
      <c r="J16" s="35"/>
      <c r="K16" s="26"/>
      <c r="L16" s="32"/>
      <c r="M16" s="46"/>
      <c r="N16" s="47"/>
      <c r="O16" s="47"/>
      <c r="P16" s="42"/>
      <c r="Q16" s="41"/>
    </row>
    <row r="17" spans="1:17" s="31" customFormat="1" ht="21.75" x14ac:dyDescent="0.2">
      <c r="A17" s="19">
        <v>10</v>
      </c>
      <c r="B17" s="33"/>
      <c r="C17" s="34"/>
      <c r="D17" s="34"/>
      <c r="E17" s="35"/>
      <c r="F17" s="33"/>
      <c r="G17" s="24"/>
      <c r="H17" s="33"/>
      <c r="I17" s="34"/>
      <c r="J17" s="35"/>
      <c r="K17" s="26"/>
      <c r="L17" s="32"/>
      <c r="M17" s="46"/>
      <c r="N17" s="47"/>
      <c r="O17" s="47"/>
      <c r="P17" s="42"/>
      <c r="Q17" s="41"/>
    </row>
    <row r="18" spans="1:17" s="31" customFormat="1" ht="21.75" x14ac:dyDescent="0.2">
      <c r="A18" s="19">
        <v>11</v>
      </c>
      <c r="B18" s="33"/>
      <c r="C18" s="34"/>
      <c r="D18" s="34"/>
      <c r="E18" s="35"/>
      <c r="F18" s="33"/>
      <c r="G18" s="24"/>
      <c r="H18" s="33"/>
      <c r="I18" s="34"/>
      <c r="J18" s="35"/>
      <c r="K18" s="26"/>
      <c r="L18" s="32"/>
      <c r="M18" s="46"/>
      <c r="N18" s="47"/>
      <c r="O18" s="47"/>
      <c r="P18" s="42"/>
      <c r="Q18" s="41"/>
    </row>
    <row r="19" spans="1:17" ht="21.75" x14ac:dyDescent="0.5">
      <c r="A19" s="10">
        <v>12</v>
      </c>
      <c r="B19" s="16"/>
      <c r="C19" s="17"/>
      <c r="D19" s="17"/>
      <c r="E19" s="18"/>
      <c r="F19" s="16"/>
      <c r="G19" s="17"/>
      <c r="H19" s="16"/>
      <c r="I19" s="17"/>
      <c r="J19" s="18"/>
      <c r="K19" s="18"/>
      <c r="L19" s="12"/>
      <c r="M19" s="48"/>
      <c r="N19" s="48"/>
      <c r="O19" s="48"/>
      <c r="P19" s="43"/>
      <c r="Q19" s="44"/>
    </row>
    <row r="20" spans="1:17" ht="21.75" x14ac:dyDescent="0.5">
      <c r="A20" s="10">
        <v>13</v>
      </c>
      <c r="B20" s="16"/>
      <c r="C20" s="17"/>
      <c r="D20" s="17"/>
      <c r="E20" s="18"/>
      <c r="F20" s="16"/>
      <c r="G20" s="17"/>
      <c r="H20" s="16"/>
      <c r="I20" s="17"/>
      <c r="J20" s="18"/>
      <c r="K20" s="18"/>
      <c r="L20" s="12"/>
      <c r="M20" s="48"/>
      <c r="N20" s="48"/>
      <c r="O20" s="48"/>
      <c r="P20" s="43"/>
      <c r="Q20" s="44"/>
    </row>
    <row r="21" spans="1:17" ht="21.75" x14ac:dyDescent="0.5">
      <c r="A21" s="10">
        <v>14</v>
      </c>
      <c r="B21" s="16"/>
      <c r="C21" s="17"/>
      <c r="D21" s="17"/>
      <c r="E21" s="18"/>
      <c r="F21" s="16"/>
      <c r="G21" s="17"/>
      <c r="H21" s="16"/>
      <c r="I21" s="17"/>
      <c r="J21" s="18"/>
      <c r="K21" s="18"/>
      <c r="L21" s="12"/>
      <c r="M21" s="48"/>
      <c r="N21" s="48"/>
      <c r="O21" s="48"/>
      <c r="P21" s="43"/>
      <c r="Q21" s="44"/>
    </row>
    <row r="22" spans="1:17" ht="21.75" x14ac:dyDescent="0.5">
      <c r="A22" s="10">
        <v>15</v>
      </c>
      <c r="B22" s="16"/>
      <c r="C22" s="17"/>
      <c r="D22" s="17"/>
      <c r="E22" s="18"/>
      <c r="F22" s="16"/>
      <c r="G22" s="17"/>
      <c r="H22" s="16"/>
      <c r="I22" s="17"/>
      <c r="J22" s="18"/>
      <c r="K22" s="18"/>
      <c r="L22" s="12"/>
      <c r="M22" s="48"/>
      <c r="N22" s="48"/>
      <c r="O22" s="48"/>
      <c r="P22" s="43"/>
      <c r="Q22" s="44"/>
    </row>
    <row r="23" spans="1:17" ht="21.75" x14ac:dyDescent="0.5">
      <c r="A23" s="10">
        <v>16</v>
      </c>
      <c r="B23" s="16"/>
      <c r="C23" s="17"/>
      <c r="D23" s="17"/>
      <c r="E23" s="18"/>
      <c r="F23" s="16"/>
      <c r="G23" s="17"/>
      <c r="H23" s="16"/>
      <c r="I23" s="17"/>
      <c r="J23" s="18"/>
      <c r="K23" s="18"/>
      <c r="L23" s="12"/>
      <c r="M23" s="48"/>
      <c r="N23" s="48"/>
      <c r="O23" s="48"/>
      <c r="P23" s="43"/>
      <c r="Q23" s="44"/>
    </row>
    <row r="24" spans="1:17" ht="21.75" x14ac:dyDescent="0.5">
      <c r="A24" s="10">
        <v>17</v>
      </c>
      <c r="B24" s="16"/>
      <c r="C24" s="17"/>
      <c r="D24" s="17"/>
      <c r="E24" s="18"/>
      <c r="F24" s="16"/>
      <c r="G24" s="17"/>
      <c r="H24" s="16"/>
      <c r="I24" s="17"/>
      <c r="J24" s="18"/>
      <c r="K24" s="18"/>
      <c r="L24" s="12"/>
      <c r="M24" s="48"/>
      <c r="N24" s="48"/>
      <c r="O24" s="48"/>
      <c r="P24" s="43"/>
      <c r="Q24" s="44"/>
    </row>
    <row r="25" spans="1:17" ht="21.75" x14ac:dyDescent="0.5">
      <c r="A25" s="10">
        <v>18</v>
      </c>
      <c r="B25" s="16"/>
      <c r="C25" s="17"/>
      <c r="D25" s="17"/>
      <c r="E25" s="18"/>
      <c r="F25" s="16"/>
      <c r="G25" s="17"/>
      <c r="H25" s="16"/>
      <c r="I25" s="17"/>
      <c r="J25" s="18"/>
      <c r="K25" s="18"/>
      <c r="L25" s="12"/>
      <c r="M25" s="48"/>
      <c r="N25" s="48"/>
      <c r="O25" s="48"/>
      <c r="P25" s="43"/>
      <c r="Q25" s="44"/>
    </row>
  </sheetData>
  <mergeCells count="16">
    <mergeCell ref="Q6:Q7"/>
    <mergeCell ref="A1:Q1"/>
    <mergeCell ref="A2:Q2"/>
    <mergeCell ref="A3:Q3"/>
    <mergeCell ref="A6:A7"/>
    <mergeCell ref="B6:B7"/>
    <mergeCell ref="C6:C7"/>
    <mergeCell ref="D6:D7"/>
    <mergeCell ref="E6:E7"/>
    <mergeCell ref="F6:G6"/>
    <mergeCell ref="H6:I6"/>
    <mergeCell ref="J6:J7"/>
    <mergeCell ref="K6:L7"/>
    <mergeCell ref="M6:M7"/>
    <mergeCell ref="N6:O6"/>
    <mergeCell ref="P6:P7"/>
  </mergeCells>
  <pageMargins left="0.51181102362204722" right="0.31496062992125984" top="0.55118110236220474" bottom="0.35433070866141736" header="0.31496062992125984" footer="0.31496062992125984"/>
  <pageSetup paperSize="9" scale="5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zoomScale="50" zoomScaleNormal="50" workbookViewId="0">
      <selection activeCell="M1" sqref="A1:XFD1"/>
    </sheetView>
  </sheetViews>
  <sheetFormatPr defaultColWidth="9" defaultRowHeight="24" x14ac:dyDescent="0.55000000000000004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55000000000000004">
      <c r="A1" s="293" t="s">
        <v>19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</row>
    <row r="2" spans="1:12" x14ac:dyDescent="0.55000000000000004">
      <c r="A2" s="293" t="s">
        <v>0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</row>
    <row r="3" spans="1:12" x14ac:dyDescent="0.55000000000000004">
      <c r="A3" s="293" t="s">
        <v>18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</row>
    <row r="4" spans="1:12" ht="28.5" customHeight="1" x14ac:dyDescent="0.55000000000000004">
      <c r="A4" s="294"/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</row>
    <row r="5" spans="1:12" ht="37.9" customHeight="1" x14ac:dyDescent="0.55000000000000004">
      <c r="A5" s="295" t="s">
        <v>1</v>
      </c>
      <c r="B5" s="295" t="s">
        <v>2</v>
      </c>
      <c r="C5" s="296" t="s">
        <v>12</v>
      </c>
      <c r="D5" s="296" t="s">
        <v>3</v>
      </c>
      <c r="E5" s="298" t="s">
        <v>4</v>
      </c>
      <c r="F5" s="299" t="s">
        <v>5</v>
      </c>
      <c r="G5" s="300"/>
      <c r="H5" s="287" t="s">
        <v>6</v>
      </c>
      <c r="I5" s="288"/>
      <c r="J5" s="289" t="s">
        <v>7</v>
      </c>
      <c r="K5" s="289" t="s">
        <v>8</v>
      </c>
      <c r="L5" s="289"/>
    </row>
    <row r="6" spans="1:12" ht="69" customHeight="1" x14ac:dyDescent="0.55000000000000004">
      <c r="A6" s="295"/>
      <c r="B6" s="295"/>
      <c r="C6" s="297"/>
      <c r="D6" s="297"/>
      <c r="E6" s="298"/>
      <c r="F6" s="3" t="s">
        <v>9</v>
      </c>
      <c r="G6" s="4" t="s">
        <v>16</v>
      </c>
      <c r="H6" s="4" t="s">
        <v>10</v>
      </c>
      <c r="I6" s="4" t="s">
        <v>11</v>
      </c>
      <c r="J6" s="289"/>
      <c r="K6" s="289"/>
      <c r="L6" s="289"/>
    </row>
    <row r="7" spans="1:12" ht="72.599999999999994" customHeight="1" x14ac:dyDescent="0.55000000000000004">
      <c r="A7" s="290" t="s">
        <v>17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2"/>
    </row>
    <row r="8" spans="1:12" x14ac:dyDescent="0.55000000000000004">
      <c r="B8" s="1"/>
    </row>
    <row r="9" spans="1:12" x14ac:dyDescent="0.55000000000000004">
      <c r="B9" s="1"/>
    </row>
    <row r="10" spans="1:12" x14ac:dyDescent="0.55000000000000004">
      <c r="B10" s="1"/>
    </row>
    <row r="11" spans="1:12" x14ac:dyDescent="0.55000000000000004">
      <c r="B11" s="5"/>
    </row>
    <row r="12" spans="1:12" ht="64.150000000000006" customHeight="1" x14ac:dyDescent="0.55000000000000004">
      <c r="B12" s="6" t="s">
        <v>14</v>
      </c>
      <c r="C12" s="8"/>
    </row>
    <row r="13" spans="1:12" x14ac:dyDescent="0.55000000000000004">
      <c r="B13" s="7"/>
    </row>
    <row r="14" spans="1:12" x14ac:dyDescent="0.55000000000000004">
      <c r="B14" s="7"/>
    </row>
    <row r="15" spans="1:12" ht="35.450000000000003" customHeight="1" x14ac:dyDescent="0.55000000000000004">
      <c r="B15" s="7"/>
    </row>
    <row r="16" spans="1:12" x14ac:dyDescent="0.55000000000000004">
      <c r="B16" s="7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สรุป</vt:lpstr>
      <vt:lpstr>Sme_ต.ค.64</vt:lpstr>
      <vt:lpstr>Sme_พ.ย.64</vt:lpstr>
      <vt:lpstr>รวมทุกเดือน</vt:lpstr>
      <vt:lpstr>สขร_ต.ค.64 </vt:lpstr>
      <vt:lpstr>สขร_พ.ย.64</vt:lpstr>
      <vt:lpstr>Sme_ม.ค. 65</vt:lpstr>
      <vt:lpstr>Sme_ธ.ค. 64</vt:lpstr>
      <vt:lpstr>สขร_ม.ค. 65</vt:lpstr>
      <vt:lpstr>สขร_ธ.ค. 64</vt:lpstr>
      <vt:lpstr>ตัวอย่างการกรอก สขร. 75%</vt:lpstr>
      <vt:lpstr>สรุป (แบบฟอร์ม)</vt:lpstr>
      <vt:lpstr>รวมทุกเดือน  (แบบฟอร์ม)</vt:lpstr>
      <vt:lpstr>เรื่องร้องเรียนจัดซื้อ (ฝสอ.)</vt:lpstr>
      <vt:lpstr>รวมทุกเดือน!Print_Area</vt:lpstr>
      <vt:lpstr>'รวมทุกเดือน  (แบบฟอร์ม)'!Print_Area</vt:lpstr>
      <vt:lpstr>สรุป!Print_Area</vt:lpstr>
      <vt:lpstr>'สรุป (แบบฟอร์ม)'!Print_Area</vt:lpstr>
      <vt:lpstr>รวมทุกเดือน!Print_Titles</vt:lpstr>
      <vt:lpstr>สรุป!Print_Titles</vt:lpstr>
      <vt:lpstr>'สรุป (แบบฟอร์ม)'!Print_Titles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วรรณิศา วงษ์หงษ์</cp:lastModifiedBy>
  <cp:lastPrinted>2022-02-01T02:53:02Z</cp:lastPrinted>
  <dcterms:created xsi:type="dcterms:W3CDTF">2017-01-05T04:39:12Z</dcterms:created>
  <dcterms:modified xsi:type="dcterms:W3CDTF">2022-02-02T02:46:18Z</dcterms:modified>
</cp:coreProperties>
</file>