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44104FD6-9A36-4DF2-9864-425C7282CD82}" xr6:coauthVersionLast="36" xr6:coauthVersionMax="36" xr10:uidLastSave="{00000000-0000-0000-0000-000000000000}"/>
  <bookViews>
    <workbookView xWindow="0" yWindow="0" windowWidth="28800" windowHeight="12225" tabRatio="747" firstSheet="16" activeTab="20" xr2:uid="{00000000-000D-0000-FFFF-FFFF00000000}"/>
  </bookViews>
  <sheets>
    <sheet name="smes ต.ค. 65 " sheetId="2" r:id="rId1"/>
    <sheet name="แบบ สขร. ต.ค. 65" sheetId="1" r:id="rId2"/>
    <sheet name="smes พ.ย. 65" sheetId="4" r:id="rId3"/>
    <sheet name="แบบ สขร. พ.ย. 65" sheetId="5" r:id="rId4"/>
    <sheet name="smes ธ.ค. 65" sheetId="6" r:id="rId5"/>
    <sheet name="แบบ สขร. ธ.ค. 65" sheetId="7" r:id="rId6"/>
    <sheet name="smes ม.ค. 66" sheetId="8" r:id="rId7"/>
    <sheet name="แบบ สขร. ม.ค. 66" sheetId="9" r:id="rId8"/>
    <sheet name="smes ก.พ. 66" sheetId="10" r:id="rId9"/>
    <sheet name="แบบ สขร. ก.พ. 66" sheetId="11" r:id="rId10"/>
    <sheet name="smes มี.ค. 66" sheetId="12" r:id="rId11"/>
    <sheet name="แบบ สขร. มี.ค. 66" sheetId="13" r:id="rId12"/>
    <sheet name="smes เม.ย. 66 " sheetId="14" r:id="rId13"/>
    <sheet name="แบบ สขร. เม.ย. 66 " sheetId="15" r:id="rId14"/>
    <sheet name="smes พ.ค. 66 " sheetId="16" r:id="rId15"/>
    <sheet name="แบบ สขร. พ.ค. 66 " sheetId="17" r:id="rId16"/>
    <sheet name="smes มิ.ย. 66 " sheetId="18" r:id="rId17"/>
    <sheet name="แบบ สขร. มิ.ย. 66" sheetId="19" r:id="rId18"/>
    <sheet name="smes ก.ค. 66 " sheetId="20" r:id="rId19"/>
    <sheet name="แบบ สขร. ก.ค. 66" sheetId="21" r:id="rId20"/>
    <sheet name="รวมทุกเดือน" sheetId="3" r:id="rId21"/>
    <sheet name="smes ส.ค. 66" sheetId="22" r:id="rId22"/>
    <sheet name="แบบ สขร. ส.ค. 66 " sheetId="23" r:id="rId23"/>
  </sheets>
  <definedNames>
    <definedName name="_xlnm.Print_Area" localSheetId="18">'smes ก.ค. 66 '!$A$1:$AF$55</definedName>
    <definedName name="_xlnm.Print_Area" localSheetId="8">'smes ก.พ. 66'!$A$1:$AF$53</definedName>
    <definedName name="_xlnm.Print_Area" localSheetId="0">'smes ต.ค. 65 '!$A$1:$AF$43</definedName>
    <definedName name="_xlnm.Print_Area" localSheetId="4">'smes ธ.ค. 65'!$A$1:$AF$46</definedName>
    <definedName name="_xlnm.Print_Area" localSheetId="14">'smes พ.ค. 66 '!$A$1:$AF$55</definedName>
    <definedName name="_xlnm.Print_Area" localSheetId="2">'smes พ.ย. 65'!$A$1:$AF$46</definedName>
    <definedName name="_xlnm.Print_Area" localSheetId="6">'smes ม.ค. 66'!$A$1:$AF$49</definedName>
    <definedName name="_xlnm.Print_Area" localSheetId="16">'smes มิ.ย. 66 '!$A$1:$AF$55</definedName>
    <definedName name="_xlnm.Print_Area" localSheetId="10">'smes มี.ค. 66'!$A$1:$AF$54</definedName>
    <definedName name="_xlnm.Print_Area" localSheetId="12">'smes เม.ย. 66 '!$A$1:$AF$55</definedName>
    <definedName name="_xlnm.Print_Area" localSheetId="21">'smes ส.ค. 66'!$A$1:$AF$57</definedName>
    <definedName name="_xlnm.Print_Area" localSheetId="19">'แบบ สขร. ก.ค. 66'!$A$2:$N$12</definedName>
    <definedName name="_xlnm.Print_Area" localSheetId="9">'แบบ สขร. ก.พ. 66'!$A$2:$N$19</definedName>
    <definedName name="_xlnm.Print_Area" localSheetId="1">'แบบ สขร. ต.ค. 65'!$A$2:$N$58</definedName>
    <definedName name="_xlnm.Print_Area" localSheetId="5">'แบบ สขร. ธ.ค. 65'!$A$1:$N$27</definedName>
    <definedName name="_xlnm.Print_Area" localSheetId="15">'แบบ สขร. พ.ค. 66 '!$A$2:$N$12</definedName>
    <definedName name="_xlnm.Print_Area" localSheetId="3">'แบบ สขร. พ.ย. 65'!$A$1:$N$29</definedName>
    <definedName name="_xlnm.Print_Area" localSheetId="7">'แบบ สขร. ม.ค. 66'!$A$1:$N$24</definedName>
    <definedName name="_xlnm.Print_Area" localSheetId="17">'แบบ สขร. มิ.ย. 66'!$A$2:$N$16</definedName>
    <definedName name="_xlnm.Print_Area" localSheetId="11">'แบบ สขร. มี.ค. 66'!$A$2:$N$33</definedName>
    <definedName name="_xlnm.Print_Area" localSheetId="13">'แบบ สขร. เม.ย. 66 '!$A$23:$N$41</definedName>
    <definedName name="_xlnm.Print_Area" localSheetId="22">'แบบ สขร. ส.ค. 66 '!#REF!</definedName>
    <definedName name="_xlnm.Print_Area" localSheetId="20">รวมทุกเดือน!$A$1:$P$369</definedName>
    <definedName name="_xlnm.Print_Titles" localSheetId="18">'smes ก.ค. 66 '!$7:$7</definedName>
    <definedName name="_xlnm.Print_Titles" localSheetId="8">'smes ก.พ. 66'!$7:$7</definedName>
    <definedName name="_xlnm.Print_Titles" localSheetId="0">'smes ต.ค. 65 '!$7:$7</definedName>
    <definedName name="_xlnm.Print_Titles" localSheetId="4">'smes ธ.ค. 65'!$7:$7</definedName>
    <definedName name="_xlnm.Print_Titles" localSheetId="14">'smes พ.ค. 66 '!$7:$7</definedName>
    <definedName name="_xlnm.Print_Titles" localSheetId="2">'smes พ.ย. 65'!$7:$7</definedName>
    <definedName name="_xlnm.Print_Titles" localSheetId="6">'smes ม.ค. 66'!$7:$7</definedName>
    <definedName name="_xlnm.Print_Titles" localSheetId="16">'smes มิ.ย. 66 '!$7:$7</definedName>
    <definedName name="_xlnm.Print_Titles" localSheetId="10">'smes มี.ค. 66'!$7:$7</definedName>
    <definedName name="_xlnm.Print_Titles" localSheetId="12">'smes เม.ย. 66 '!$7:$7</definedName>
    <definedName name="_xlnm.Print_Titles" localSheetId="21">'smes ส.ค. 66'!$7:$7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4" i="3" l="1"/>
  <c r="U75" i="3"/>
  <c r="I281" i="3"/>
  <c r="D277" i="3"/>
  <c r="AE45" i="22" l="1"/>
  <c r="AF45" i="22" s="1"/>
  <c r="AE46" i="22"/>
  <c r="AE44" i="22"/>
  <c r="AE43" i="22"/>
  <c r="AF46" i="22"/>
  <c r="AD46" i="22"/>
  <c r="AD45" i="22"/>
  <c r="I16" i="23"/>
  <c r="S75" i="3" s="1"/>
  <c r="D12" i="23"/>
  <c r="AC49" i="22"/>
  <c r="AB49" i="22"/>
  <c r="AA49" i="22"/>
  <c r="Z49" i="22"/>
  <c r="Y49" i="22"/>
  <c r="X49" i="22"/>
  <c r="W49" i="22"/>
  <c r="U49" i="22"/>
  <c r="S49" i="22"/>
  <c r="Q49" i="22"/>
  <c r="O49" i="22"/>
  <c r="M49" i="22"/>
  <c r="K49" i="22"/>
  <c r="I49" i="22"/>
  <c r="G49" i="22"/>
  <c r="E49" i="22"/>
  <c r="D49" i="22"/>
  <c r="D51" i="22" s="1"/>
  <c r="D52" i="22" s="1"/>
  <c r="C49" i="22"/>
  <c r="AE47" i="22"/>
  <c r="AD47" i="22"/>
  <c r="AD44" i="22"/>
  <c r="P43" i="22"/>
  <c r="AE42" i="22"/>
  <c r="AD42" i="22"/>
  <c r="AE41" i="22"/>
  <c r="AD41" i="22"/>
  <c r="AE40" i="22"/>
  <c r="AD40" i="22"/>
  <c r="F39" i="22"/>
  <c r="AE39" i="22" s="1"/>
  <c r="AE38" i="22"/>
  <c r="AD38" i="22"/>
  <c r="AE37" i="22"/>
  <c r="F37" i="22"/>
  <c r="AD37" i="22" s="1"/>
  <c r="F36" i="22"/>
  <c r="AE36" i="22" s="1"/>
  <c r="AE35" i="22"/>
  <c r="AF35" i="22" s="1"/>
  <c r="AD35" i="22"/>
  <c r="AE34" i="22"/>
  <c r="AD34" i="22"/>
  <c r="AE33" i="22"/>
  <c r="AF33" i="22" s="1"/>
  <c r="AE32" i="22"/>
  <c r="AD32" i="22"/>
  <c r="AI31" i="22"/>
  <c r="R31" i="22" s="1"/>
  <c r="AI30" i="22"/>
  <c r="P30" i="22" s="1"/>
  <c r="AE29" i="22"/>
  <c r="AD29" i="22"/>
  <c r="AE28" i="22"/>
  <c r="AD28" i="22"/>
  <c r="AE27" i="22"/>
  <c r="AD27" i="22"/>
  <c r="AE26" i="22"/>
  <c r="AD26" i="22"/>
  <c r="AE25" i="22"/>
  <c r="AD25" i="22"/>
  <c r="AE24" i="22"/>
  <c r="AD24" i="22"/>
  <c r="AE23" i="22"/>
  <c r="AD23" i="22"/>
  <c r="AE22" i="22"/>
  <c r="AD22" i="22"/>
  <c r="AE21" i="22"/>
  <c r="AD21" i="22"/>
  <c r="AE20" i="22"/>
  <c r="AD20" i="22"/>
  <c r="AE19" i="22"/>
  <c r="AD19" i="22"/>
  <c r="AE18" i="22"/>
  <c r="AD18" i="22"/>
  <c r="AE17" i="22"/>
  <c r="AD17" i="22"/>
  <c r="AE16" i="22"/>
  <c r="AF16" i="22" s="1"/>
  <c r="F15" i="22"/>
  <c r="AE15" i="22" s="1"/>
  <c r="AJ14" i="22"/>
  <c r="R13" i="22" s="1"/>
  <c r="AI14" i="22"/>
  <c r="N13" i="22" s="1"/>
  <c r="AE14" i="22"/>
  <c r="AD14" i="22"/>
  <c r="AE12" i="22"/>
  <c r="P12" i="22"/>
  <c r="F12" i="22"/>
  <c r="AD12" i="22" s="1"/>
  <c r="AE11" i="22"/>
  <c r="AD11" i="22"/>
  <c r="R10" i="22"/>
  <c r="H10" i="22"/>
  <c r="H49" i="22" s="1"/>
  <c r="F10" i="22"/>
  <c r="BI9" i="22"/>
  <c r="BH9" i="22"/>
  <c r="BG9" i="22"/>
  <c r="T10" i="22" s="1"/>
  <c r="T49" i="22" s="1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L10" i="22" s="1"/>
  <c r="L49" i="22" s="1"/>
  <c r="AR9" i="22"/>
  <c r="AQ9" i="22"/>
  <c r="AP9" i="22"/>
  <c r="AO9" i="22"/>
  <c r="AN9" i="22"/>
  <c r="AM9" i="22"/>
  <c r="R49" i="22" l="1"/>
  <c r="AE13" i="22"/>
  <c r="AF28" i="22"/>
  <c r="AF11" i="22"/>
  <c r="P10" i="22"/>
  <c r="P49" i="22" s="1"/>
  <c r="N10" i="22"/>
  <c r="N49" i="22" s="1"/>
  <c r="AF37" i="22"/>
  <c r="AF12" i="22"/>
  <c r="V10" i="22"/>
  <c r="V49" i="22" s="1"/>
  <c r="J10" i="22"/>
  <c r="J49" i="22" s="1"/>
  <c r="AF32" i="22"/>
  <c r="AF47" i="22"/>
  <c r="AF20" i="22"/>
  <c r="AF23" i="22"/>
  <c r="AF26" i="22"/>
  <c r="AF42" i="22"/>
  <c r="AF18" i="22"/>
  <c r="AF21" i="22"/>
  <c r="AF24" i="22"/>
  <c r="AF27" i="22"/>
  <c r="AF40" i="22"/>
  <c r="AF22" i="22"/>
  <c r="AF14" i="22"/>
  <c r="AF19" i="22"/>
  <c r="AF38" i="22"/>
  <c r="AF41" i="22"/>
  <c r="AF44" i="22"/>
  <c r="AF17" i="22"/>
  <c r="AF29" i="22"/>
  <c r="AF25" i="22"/>
  <c r="AF34" i="22"/>
  <c r="AD30" i="22"/>
  <c r="AE30" i="22"/>
  <c r="AE31" i="22"/>
  <c r="AD31" i="22"/>
  <c r="AD13" i="22"/>
  <c r="AF13" i="22" s="1"/>
  <c r="AD39" i="22"/>
  <c r="AF39" i="22" s="1"/>
  <c r="AD15" i="22"/>
  <c r="AF15" i="22" s="1"/>
  <c r="AD36" i="22"/>
  <c r="AF36" i="22" s="1"/>
  <c r="AD43" i="22"/>
  <c r="AF43" i="22" s="1"/>
  <c r="F49" i="22"/>
  <c r="AE10" i="22" l="1"/>
  <c r="AF10" i="22" s="1"/>
  <c r="AD10" i="22"/>
  <c r="AF30" i="22"/>
  <c r="AF31" i="22"/>
  <c r="AD49" i="22"/>
  <c r="AE49" i="22" l="1"/>
  <c r="AF49" i="22" s="1"/>
  <c r="D54" i="22" l="1"/>
  <c r="D57" i="22"/>
  <c r="D55" i="22"/>
  <c r="D269" i="3" l="1"/>
  <c r="D21" i="21" l="1"/>
  <c r="I25" i="21"/>
  <c r="I12" i="21"/>
  <c r="S74" i="3" s="1"/>
  <c r="AC47" i="20"/>
  <c r="AB47" i="20"/>
  <c r="AA47" i="20"/>
  <c r="Z47" i="20"/>
  <c r="Y47" i="20"/>
  <c r="X47" i="20"/>
  <c r="W47" i="20"/>
  <c r="U47" i="20"/>
  <c r="S47" i="20"/>
  <c r="Q47" i="20"/>
  <c r="O47" i="20"/>
  <c r="M47" i="20"/>
  <c r="K47" i="20"/>
  <c r="I47" i="20"/>
  <c r="G47" i="20"/>
  <c r="E47" i="20"/>
  <c r="D47" i="20"/>
  <c r="D49" i="20" s="1"/>
  <c r="D50" i="20" s="1"/>
  <c r="C47" i="20"/>
  <c r="AE45" i="20"/>
  <c r="AD45" i="20"/>
  <c r="AE44" i="20"/>
  <c r="AF44" i="20" s="1"/>
  <c r="AD44" i="20"/>
  <c r="P43" i="20"/>
  <c r="AE43" i="20" s="1"/>
  <c r="AE42" i="20"/>
  <c r="AF42" i="20" s="1"/>
  <c r="AD42" i="20"/>
  <c r="AE41" i="20"/>
  <c r="AD41" i="20"/>
  <c r="AE40" i="20"/>
  <c r="AD40" i="20"/>
  <c r="AE39" i="20"/>
  <c r="AD39" i="20"/>
  <c r="F39" i="20"/>
  <c r="AE38" i="20"/>
  <c r="AD38" i="20"/>
  <c r="AF38" i="20" s="1"/>
  <c r="F37" i="20"/>
  <c r="AD37" i="20" s="1"/>
  <c r="F36" i="20"/>
  <c r="AE36" i="20" s="1"/>
  <c r="AE35" i="20"/>
  <c r="AD35" i="20"/>
  <c r="AE34" i="20"/>
  <c r="AD34" i="20"/>
  <c r="AE33" i="20"/>
  <c r="AF33" i="20" s="1"/>
  <c r="AE32" i="20"/>
  <c r="AF32" i="20" s="1"/>
  <c r="AD32" i="20"/>
  <c r="AI31" i="20"/>
  <c r="R31" i="20" s="1"/>
  <c r="AI30" i="20"/>
  <c r="P30" i="20" s="1"/>
  <c r="AE29" i="20"/>
  <c r="AD29" i="20"/>
  <c r="AE28" i="20"/>
  <c r="AD28" i="20"/>
  <c r="AE27" i="20"/>
  <c r="AF27" i="20" s="1"/>
  <c r="AD27" i="20"/>
  <c r="AE26" i="20"/>
  <c r="AD26" i="20"/>
  <c r="AE25" i="20"/>
  <c r="AF25" i="20" s="1"/>
  <c r="AD25" i="20"/>
  <c r="AE24" i="20"/>
  <c r="AD24" i="20"/>
  <c r="AE23" i="20"/>
  <c r="AD23" i="20"/>
  <c r="AE22" i="20"/>
  <c r="AD22" i="20"/>
  <c r="AE21" i="20"/>
  <c r="AF21" i="20" s="1"/>
  <c r="AD21" i="20"/>
  <c r="AE20" i="20"/>
  <c r="AD20" i="20"/>
  <c r="AE19" i="20"/>
  <c r="AF19" i="20" s="1"/>
  <c r="AD19" i="20"/>
  <c r="AE18" i="20"/>
  <c r="AD18" i="20"/>
  <c r="AE17" i="20"/>
  <c r="AD17" i="20"/>
  <c r="AE16" i="20"/>
  <c r="AF16" i="20" s="1"/>
  <c r="F15" i="20"/>
  <c r="AD15" i="20" s="1"/>
  <c r="AJ14" i="20"/>
  <c r="AI14" i="20"/>
  <c r="N13" i="20" s="1"/>
  <c r="AE13" i="20" s="1"/>
  <c r="AE14" i="20"/>
  <c r="AD14" i="20"/>
  <c r="R13" i="20"/>
  <c r="P12" i="20"/>
  <c r="F12" i="20"/>
  <c r="AD12" i="20" s="1"/>
  <c r="AE11" i="20"/>
  <c r="AD11" i="20"/>
  <c r="T10" i="20"/>
  <c r="T47" i="20" s="1"/>
  <c r="R10" i="20"/>
  <c r="H10" i="20"/>
  <c r="H47" i="20" s="1"/>
  <c r="F10" i="20"/>
  <c r="BI9" i="20"/>
  <c r="V10" i="20" s="1"/>
  <c r="V47" i="20" s="1"/>
  <c r="BH9" i="20"/>
  <c r="BG9" i="20"/>
  <c r="BF9" i="20"/>
  <c r="BE9" i="20"/>
  <c r="BD9" i="20"/>
  <c r="BC9" i="20"/>
  <c r="BB9" i="20"/>
  <c r="BA9" i="20"/>
  <c r="AZ9" i="20"/>
  <c r="P10" i="20" s="1"/>
  <c r="P47" i="20" s="1"/>
  <c r="AY9" i="20"/>
  <c r="AX9" i="20"/>
  <c r="AW9" i="20"/>
  <c r="AV9" i="20"/>
  <c r="AU9" i="20"/>
  <c r="AT9" i="20"/>
  <c r="AS9" i="20"/>
  <c r="L10" i="20" s="1"/>
  <c r="L47" i="20" s="1"/>
  <c r="AR9" i="20"/>
  <c r="AQ9" i="20"/>
  <c r="AP9" i="20"/>
  <c r="AO9" i="20"/>
  <c r="AN9" i="20"/>
  <c r="AM9" i="20"/>
  <c r="J10" i="20" s="1"/>
  <c r="J47" i="20" s="1"/>
  <c r="AF14" i="20" l="1"/>
  <c r="AF34" i="20"/>
  <c r="AF20" i="20"/>
  <c r="R47" i="20"/>
  <c r="AF35" i="20"/>
  <c r="AF41" i="20"/>
  <c r="AF22" i="20"/>
  <c r="AF28" i="20"/>
  <c r="AF11" i="20"/>
  <c r="AF45" i="20"/>
  <c r="AF17" i="20"/>
  <c r="AF23" i="20"/>
  <c r="AF29" i="20"/>
  <c r="AE37" i="20"/>
  <c r="AF39" i="20"/>
  <c r="AE12" i="20"/>
  <c r="AF12" i="20" s="1"/>
  <c r="AF18" i="20"/>
  <c r="AF24" i="20"/>
  <c r="AF26" i="20"/>
  <c r="N10" i="20"/>
  <c r="N47" i="20" s="1"/>
  <c r="AF40" i="20"/>
  <c r="AE30" i="20"/>
  <c r="AD30" i="20"/>
  <c r="AE31" i="20"/>
  <c r="AD31" i="20"/>
  <c r="AF37" i="20"/>
  <c r="AD43" i="20"/>
  <c r="AF43" i="20" s="1"/>
  <c r="AE15" i="20"/>
  <c r="AF15" i="20" s="1"/>
  <c r="AD36" i="20"/>
  <c r="AF36" i="20" s="1"/>
  <c r="F47" i="20"/>
  <c r="AD13" i="20"/>
  <c r="AF13" i="20" s="1"/>
  <c r="AD10" i="20" l="1"/>
  <c r="AE10" i="20"/>
  <c r="AE47" i="20" s="1"/>
  <c r="AF31" i="20"/>
  <c r="D52" i="20"/>
  <c r="AF30" i="20"/>
  <c r="AD47" i="20"/>
  <c r="AF47" i="20" s="1"/>
  <c r="AF10" i="20"/>
  <c r="BH9" i="18"/>
  <c r="BI9" i="18"/>
  <c r="V10" i="18" s="1"/>
  <c r="V47" i="18" s="1"/>
  <c r="I16" i="19"/>
  <c r="S73" i="3" s="1"/>
  <c r="AC47" i="18"/>
  <c r="AB47" i="18"/>
  <c r="AA47" i="18"/>
  <c r="Z47" i="18"/>
  <c r="Y47" i="18"/>
  <c r="X47" i="18"/>
  <c r="W47" i="18"/>
  <c r="U47" i="18"/>
  <c r="S47" i="18"/>
  <c r="Q47" i="18"/>
  <c r="O47" i="18"/>
  <c r="M47" i="18"/>
  <c r="K47" i="18"/>
  <c r="I47" i="18"/>
  <c r="G47" i="18"/>
  <c r="E47" i="18"/>
  <c r="D47" i="18"/>
  <c r="D49" i="18" s="1"/>
  <c r="D50" i="18" s="1"/>
  <c r="C47" i="18"/>
  <c r="AE45" i="18"/>
  <c r="AD45" i="18"/>
  <c r="AE44" i="18"/>
  <c r="AD44" i="18"/>
  <c r="AF44" i="18" s="1"/>
  <c r="P43" i="18"/>
  <c r="AD43" i="18" s="1"/>
  <c r="AE42" i="18"/>
  <c r="AF42" i="18" s="1"/>
  <c r="AD42" i="18"/>
  <c r="AE41" i="18"/>
  <c r="AD41" i="18"/>
  <c r="AE40" i="18"/>
  <c r="AD40" i="18"/>
  <c r="F39" i="18"/>
  <c r="AE39" i="18" s="1"/>
  <c r="AE38" i="18"/>
  <c r="AD38" i="18"/>
  <c r="AE37" i="18"/>
  <c r="AD37" i="18"/>
  <c r="F37" i="18"/>
  <c r="F36" i="18"/>
  <c r="AD36" i="18" s="1"/>
  <c r="AE35" i="18"/>
  <c r="AD35" i="18"/>
  <c r="AE34" i="18"/>
  <c r="AF34" i="18" s="1"/>
  <c r="AD34" i="18"/>
  <c r="AE33" i="18"/>
  <c r="AF33" i="18" s="1"/>
  <c r="AE32" i="18"/>
  <c r="AF32" i="18" s="1"/>
  <c r="AD32" i="18"/>
  <c r="AI31" i="18"/>
  <c r="R31" i="18" s="1"/>
  <c r="AI30" i="18"/>
  <c r="P30" i="18" s="1"/>
  <c r="AE29" i="18"/>
  <c r="AF29" i="18" s="1"/>
  <c r="AD29" i="18"/>
  <c r="AE28" i="18"/>
  <c r="AD28" i="18"/>
  <c r="AE27" i="18"/>
  <c r="AD27" i="18"/>
  <c r="AE26" i="18"/>
  <c r="AD26" i="18"/>
  <c r="AE25" i="18"/>
  <c r="AF25" i="18" s="1"/>
  <c r="AD25" i="18"/>
  <c r="AE24" i="18"/>
  <c r="AD24" i="18"/>
  <c r="AE23" i="18"/>
  <c r="AF23" i="18" s="1"/>
  <c r="AD23" i="18"/>
  <c r="AE22" i="18"/>
  <c r="AD22" i="18"/>
  <c r="AE21" i="18"/>
  <c r="AD21" i="18"/>
  <c r="AE20" i="18"/>
  <c r="AD20" i="18"/>
  <c r="AE19" i="18"/>
  <c r="AF19" i="18" s="1"/>
  <c r="AD19" i="18"/>
  <c r="AE18" i="18"/>
  <c r="AD18" i="18"/>
  <c r="AE17" i="18"/>
  <c r="AF17" i="18" s="1"/>
  <c r="AD17" i="18"/>
  <c r="AE16" i="18"/>
  <c r="AF16" i="18" s="1"/>
  <c r="F15" i="18"/>
  <c r="AD15" i="18" s="1"/>
  <c r="AJ14" i="18"/>
  <c r="AI14" i="18"/>
  <c r="AE14" i="18"/>
  <c r="AD14" i="18"/>
  <c r="R13" i="18"/>
  <c r="N13" i="18"/>
  <c r="AE13" i="18" s="1"/>
  <c r="P12" i="18"/>
  <c r="F12" i="18"/>
  <c r="AD12" i="18" s="1"/>
  <c r="AE11" i="18"/>
  <c r="AD11" i="18"/>
  <c r="H10" i="18"/>
  <c r="H47" i="18" s="1"/>
  <c r="F10" i="18"/>
  <c r="BG9" i="18"/>
  <c r="T10" i="18" s="1"/>
  <c r="T47" i="18" s="1"/>
  <c r="BF9" i="18"/>
  <c r="BE9" i="18"/>
  <c r="R10" i="18" s="1"/>
  <c r="BD9" i="18"/>
  <c r="BC9" i="18"/>
  <c r="BB9" i="18"/>
  <c r="BA9" i="18"/>
  <c r="P10" i="18" s="1"/>
  <c r="P47" i="18" s="1"/>
  <c r="AZ9" i="18"/>
  <c r="AY9" i="18"/>
  <c r="AX9" i="18"/>
  <c r="AW9" i="18"/>
  <c r="AV9" i="18"/>
  <c r="AU9" i="18"/>
  <c r="N10" i="18" s="1"/>
  <c r="AT9" i="18"/>
  <c r="AS9" i="18"/>
  <c r="L10" i="18" s="1"/>
  <c r="L47" i="18" s="1"/>
  <c r="AR9" i="18"/>
  <c r="AQ9" i="18"/>
  <c r="AP9" i="18"/>
  <c r="AO9" i="18"/>
  <c r="J10" i="18" s="1"/>
  <c r="J47" i="18" s="1"/>
  <c r="AN9" i="18"/>
  <c r="AM9" i="18"/>
  <c r="AF24" i="18" l="1"/>
  <c r="AF38" i="18"/>
  <c r="AF37" i="18"/>
  <c r="AD39" i="18"/>
  <c r="AF39" i="18" s="1"/>
  <c r="AF18" i="18"/>
  <c r="AF14" i="18"/>
  <c r="AF20" i="18"/>
  <c r="AF26" i="18"/>
  <c r="AF45" i="18"/>
  <c r="N47" i="18"/>
  <c r="AF27" i="18"/>
  <c r="AF40" i="18"/>
  <c r="AF35" i="18"/>
  <c r="AF22" i="18"/>
  <c r="AF28" i="18"/>
  <c r="AF41" i="18"/>
  <c r="AE12" i="18"/>
  <c r="AF12" i="18" s="1"/>
  <c r="AF21" i="18"/>
  <c r="AF11" i="18"/>
  <c r="D55" i="20"/>
  <c r="D53" i="20"/>
  <c r="AD10" i="18"/>
  <c r="AE30" i="18"/>
  <c r="AF30" i="18" s="1"/>
  <c r="AD30" i="18"/>
  <c r="AE31" i="18"/>
  <c r="AD31" i="18"/>
  <c r="R47" i="18"/>
  <c r="AE15" i="18"/>
  <c r="AF15" i="18" s="1"/>
  <c r="AE36" i="18"/>
  <c r="AF36" i="18" s="1"/>
  <c r="AE43" i="18"/>
  <c r="AF43" i="18" s="1"/>
  <c r="AE10" i="18"/>
  <c r="AD13" i="18"/>
  <c r="AF13" i="18" s="1"/>
  <c r="F47" i="18"/>
  <c r="AD47" i="18" l="1"/>
  <c r="AF10" i="18"/>
  <c r="AE47" i="18"/>
  <c r="AF31" i="18"/>
  <c r="BG9" i="16"/>
  <c r="T10" i="16" s="1"/>
  <c r="T47" i="16" s="1"/>
  <c r="I12" i="17"/>
  <c r="S72" i="3" s="1"/>
  <c r="AC47" i="16"/>
  <c r="AB47" i="16"/>
  <c r="AA47" i="16"/>
  <c r="Z47" i="16"/>
  <c r="Y47" i="16"/>
  <c r="X47" i="16"/>
  <c r="W47" i="16"/>
  <c r="V47" i="16"/>
  <c r="U47" i="16"/>
  <c r="S47" i="16"/>
  <c r="Q47" i="16"/>
  <c r="O47" i="16"/>
  <c r="M47" i="16"/>
  <c r="K47" i="16"/>
  <c r="I47" i="16"/>
  <c r="G47" i="16"/>
  <c r="E47" i="16"/>
  <c r="D47" i="16"/>
  <c r="D49" i="16" s="1"/>
  <c r="D50" i="16" s="1"/>
  <c r="C47" i="16"/>
  <c r="AE45" i="16"/>
  <c r="AD45" i="16"/>
  <c r="AE44" i="16"/>
  <c r="AD44" i="16"/>
  <c r="P43" i="16"/>
  <c r="AE43" i="16" s="1"/>
  <c r="AE42" i="16"/>
  <c r="AF42" i="16" s="1"/>
  <c r="AD42" i="16"/>
  <c r="AE41" i="16"/>
  <c r="AF41" i="16" s="1"/>
  <c r="AD41" i="16"/>
  <c r="AE40" i="16"/>
  <c r="AF40" i="16" s="1"/>
  <c r="AD40" i="16"/>
  <c r="F39" i="16"/>
  <c r="AE39" i="16" s="1"/>
  <c r="AE38" i="16"/>
  <c r="AD38" i="16"/>
  <c r="F37" i="16"/>
  <c r="AE37" i="16" s="1"/>
  <c r="F36" i="16"/>
  <c r="AE36" i="16" s="1"/>
  <c r="AF35" i="16"/>
  <c r="AE35" i="16"/>
  <c r="AD35" i="16"/>
  <c r="AE34" i="16"/>
  <c r="AD34" i="16"/>
  <c r="AE33" i="16"/>
  <c r="AF33" i="16" s="1"/>
  <c r="AE32" i="16"/>
  <c r="AD32" i="16"/>
  <c r="AI31" i="16"/>
  <c r="R31" i="16" s="1"/>
  <c r="AI30" i="16"/>
  <c r="P30" i="16" s="1"/>
  <c r="AE29" i="16"/>
  <c r="AD29" i="16"/>
  <c r="AE28" i="16"/>
  <c r="AF28" i="16" s="1"/>
  <c r="AD28" i="16"/>
  <c r="AE27" i="16"/>
  <c r="AD27" i="16"/>
  <c r="AE26" i="16"/>
  <c r="AF26" i="16" s="1"/>
  <c r="AD26" i="16"/>
  <c r="AE25" i="16"/>
  <c r="AD25" i="16"/>
  <c r="AE24" i="16"/>
  <c r="AF24" i="16" s="1"/>
  <c r="AD24" i="16"/>
  <c r="AE23" i="16"/>
  <c r="AD23" i="16"/>
  <c r="AE22" i="16"/>
  <c r="AF22" i="16" s="1"/>
  <c r="AD22" i="16"/>
  <c r="AE21" i="16"/>
  <c r="AD21" i="16"/>
  <c r="AE20" i="16"/>
  <c r="AF20" i="16" s="1"/>
  <c r="AD20" i="16"/>
  <c r="AE19" i="16"/>
  <c r="AF19" i="16" s="1"/>
  <c r="AD19" i="16"/>
  <c r="AE18" i="16"/>
  <c r="AF18" i="16" s="1"/>
  <c r="AD18" i="16"/>
  <c r="AE17" i="16"/>
  <c r="AD17" i="16"/>
  <c r="AE16" i="16"/>
  <c r="AF16" i="16" s="1"/>
  <c r="F15" i="16"/>
  <c r="AE15" i="16" s="1"/>
  <c r="AJ14" i="16"/>
  <c r="R13" i="16" s="1"/>
  <c r="AI14" i="16"/>
  <c r="N13" i="16" s="1"/>
  <c r="AE14" i="16"/>
  <c r="AF14" i="16" s="1"/>
  <c r="AD14" i="16"/>
  <c r="P12" i="16"/>
  <c r="F12" i="16"/>
  <c r="AE12" i="16" s="1"/>
  <c r="AE11" i="16"/>
  <c r="AD11" i="16"/>
  <c r="H10" i="16"/>
  <c r="H47" i="16" s="1"/>
  <c r="F10" i="16"/>
  <c r="BF9" i="16"/>
  <c r="BE9" i="16"/>
  <c r="BD9" i="16"/>
  <c r="BC9" i="16"/>
  <c r="BB9" i="16"/>
  <c r="BA9" i="16"/>
  <c r="AZ9" i="16"/>
  <c r="P10" i="16" s="1"/>
  <c r="AY9" i="16"/>
  <c r="AX9" i="16"/>
  <c r="AW9" i="16"/>
  <c r="AV9" i="16"/>
  <c r="AU9" i="16"/>
  <c r="AT9" i="16"/>
  <c r="L10" i="16" s="1"/>
  <c r="L47" i="16" s="1"/>
  <c r="AS9" i="16"/>
  <c r="AR9" i="16"/>
  <c r="AQ9" i="16"/>
  <c r="AP9" i="16"/>
  <c r="AO9" i="16"/>
  <c r="AN9" i="16"/>
  <c r="AM9" i="16"/>
  <c r="J10" i="16" s="1"/>
  <c r="J47" i="16" s="1"/>
  <c r="AF29" i="16" l="1"/>
  <c r="AD37" i="16"/>
  <c r="AF37" i="16" s="1"/>
  <c r="AF44" i="16"/>
  <c r="AF25" i="16"/>
  <c r="N10" i="16"/>
  <c r="N47" i="16" s="1"/>
  <c r="AF32" i="16"/>
  <c r="AF11" i="16"/>
  <c r="AF38" i="16"/>
  <c r="AD12" i="16"/>
  <c r="AF12" i="16" s="1"/>
  <c r="AF27" i="16"/>
  <c r="AF45" i="16"/>
  <c r="AF34" i="16"/>
  <c r="AE13" i="16"/>
  <c r="AF21" i="16"/>
  <c r="AF17" i="16"/>
  <c r="AF23" i="16"/>
  <c r="R10" i="16"/>
  <c r="R47" i="16" s="1"/>
  <c r="AF47" i="18"/>
  <c r="D52" i="18"/>
  <c r="AF39" i="16"/>
  <c r="AD30" i="16"/>
  <c r="AE30" i="16"/>
  <c r="AF30" i="16" s="1"/>
  <c r="AE31" i="16"/>
  <c r="AD31" i="16"/>
  <c r="AD13" i="16"/>
  <c r="AF13" i="16" s="1"/>
  <c r="P47" i="16"/>
  <c r="AD39" i="16"/>
  <c r="AD15" i="16"/>
  <c r="AF15" i="16" s="1"/>
  <c r="AD36" i="16"/>
  <c r="AF36" i="16" s="1"/>
  <c r="AD43" i="16"/>
  <c r="AF43" i="16" s="1"/>
  <c r="F47" i="16"/>
  <c r="U254" i="3"/>
  <c r="U71" i="3"/>
  <c r="AE10" i="16" l="1"/>
  <c r="AD10" i="16"/>
  <c r="D53" i="18"/>
  <c r="D55" i="18"/>
  <c r="AF31" i="16"/>
  <c r="AD47" i="16"/>
  <c r="AF10" i="16"/>
  <c r="AE47" i="16"/>
  <c r="AI31" i="14"/>
  <c r="R31" i="14" s="1"/>
  <c r="AE44" i="14"/>
  <c r="AF44" i="14" s="1"/>
  <c r="AD44" i="14"/>
  <c r="BE9" i="14"/>
  <c r="R10" i="14" s="1"/>
  <c r="BF9" i="14"/>
  <c r="AJ14" i="14"/>
  <c r="R13" i="14" s="1"/>
  <c r="AI14" i="14"/>
  <c r="N13" i="14" s="1"/>
  <c r="AE32" i="14"/>
  <c r="AE33" i="14"/>
  <c r="AF33" i="14" s="1"/>
  <c r="AE34" i="14"/>
  <c r="AE35" i="14"/>
  <c r="AE38" i="14"/>
  <c r="AE40" i="14"/>
  <c r="AE41" i="14"/>
  <c r="AE42" i="14"/>
  <c r="AE43" i="14"/>
  <c r="AE16" i="14"/>
  <c r="AF16" i="14" s="1"/>
  <c r="AE17" i="14"/>
  <c r="AE18" i="14"/>
  <c r="AF18" i="14" s="1"/>
  <c r="AE19" i="14"/>
  <c r="AE20" i="14"/>
  <c r="AE21" i="14"/>
  <c r="AE22" i="14"/>
  <c r="AE23" i="14"/>
  <c r="AE24" i="14"/>
  <c r="AF24" i="14" s="1"/>
  <c r="AE25" i="14"/>
  <c r="AE26" i="14"/>
  <c r="AE27" i="14"/>
  <c r="AE28" i="14"/>
  <c r="AF28" i="14" s="1"/>
  <c r="AE29" i="14"/>
  <c r="AE30" i="14"/>
  <c r="AE14" i="14"/>
  <c r="AE11" i="14"/>
  <c r="AD11" i="14"/>
  <c r="I41" i="15"/>
  <c r="I20" i="15"/>
  <c r="S71" i="3" s="1"/>
  <c r="AC47" i="14"/>
  <c r="AB47" i="14"/>
  <c r="AA47" i="14"/>
  <c r="Z47" i="14"/>
  <c r="Y47" i="14"/>
  <c r="X47" i="14"/>
  <c r="W47" i="14"/>
  <c r="V47" i="14"/>
  <c r="U47" i="14"/>
  <c r="T47" i="14"/>
  <c r="S47" i="14"/>
  <c r="Q47" i="14"/>
  <c r="O47" i="14"/>
  <c r="M47" i="14"/>
  <c r="K47" i="14"/>
  <c r="I47" i="14"/>
  <c r="G47" i="14"/>
  <c r="E47" i="14"/>
  <c r="D47" i="14"/>
  <c r="D49" i="14" s="1"/>
  <c r="D50" i="14" s="1"/>
  <c r="C47" i="14"/>
  <c r="AE45" i="14"/>
  <c r="AD45" i="14"/>
  <c r="P43" i="14"/>
  <c r="AD42" i="14"/>
  <c r="AF42" i="14" s="1"/>
  <c r="AD41" i="14"/>
  <c r="AF41" i="14" s="1"/>
  <c r="AD40" i="14"/>
  <c r="F39" i="14"/>
  <c r="AE39" i="14" s="1"/>
  <c r="AD38" i="14"/>
  <c r="F37" i="14"/>
  <c r="AE37" i="14" s="1"/>
  <c r="F36" i="14"/>
  <c r="AE36" i="14" s="1"/>
  <c r="AD35" i="14"/>
  <c r="AF35" i="14" s="1"/>
  <c r="AD34" i="14"/>
  <c r="AD32" i="14"/>
  <c r="AI30" i="14"/>
  <c r="P30" i="14" s="1"/>
  <c r="AD29" i="14"/>
  <c r="AD28" i="14"/>
  <c r="AD27" i="14"/>
  <c r="AF27" i="14" s="1"/>
  <c r="AD26" i="14"/>
  <c r="AD25" i="14"/>
  <c r="AD24" i="14"/>
  <c r="AD23" i="14"/>
  <c r="AD22" i="14"/>
  <c r="AD21" i="14"/>
  <c r="AF21" i="14" s="1"/>
  <c r="AD20" i="14"/>
  <c r="AD19" i="14"/>
  <c r="AF19" i="14" s="1"/>
  <c r="AD18" i="14"/>
  <c r="AD17" i="14"/>
  <c r="AD15" i="14"/>
  <c r="F15" i="14"/>
  <c r="AE15" i="14" s="1"/>
  <c r="AF14" i="14"/>
  <c r="AD14" i="14"/>
  <c r="P12" i="14"/>
  <c r="F12" i="14"/>
  <c r="AE12" i="14" s="1"/>
  <c r="H10" i="14"/>
  <c r="F10" i="14"/>
  <c r="BD9" i="14"/>
  <c r="BC9" i="14"/>
  <c r="BB9" i="14"/>
  <c r="BA9" i="14"/>
  <c r="AZ9" i="14"/>
  <c r="AY9" i="14"/>
  <c r="AX9" i="14"/>
  <c r="AW9" i="14"/>
  <c r="AV9" i="14"/>
  <c r="AU9" i="14"/>
  <c r="N10" i="14" s="1"/>
  <c r="AT9" i="14"/>
  <c r="AS9" i="14"/>
  <c r="AR9" i="14"/>
  <c r="AQ9" i="14"/>
  <c r="AP9" i="14"/>
  <c r="AO9" i="14"/>
  <c r="AN9" i="14"/>
  <c r="AM9" i="14"/>
  <c r="R47" i="14" l="1"/>
  <c r="AE31" i="14"/>
  <c r="AE13" i="14"/>
  <c r="AD13" i="14"/>
  <c r="AF17" i="14"/>
  <c r="AF26" i="14"/>
  <c r="N47" i="14"/>
  <c r="AF22" i="14"/>
  <c r="AF38" i="14"/>
  <c r="L10" i="14"/>
  <c r="L47" i="14" s="1"/>
  <c r="AF11" i="14"/>
  <c r="J10" i="14"/>
  <c r="J47" i="14" s="1"/>
  <c r="P10" i="14"/>
  <c r="AF20" i="14"/>
  <c r="AD12" i="14"/>
  <c r="AF25" i="14"/>
  <c r="AF47" i="16"/>
  <c r="D52" i="16"/>
  <c r="AD31" i="14"/>
  <c r="AF31" i="14" s="1"/>
  <c r="AF45" i="14"/>
  <c r="AF40" i="14"/>
  <c r="AF34" i="14"/>
  <c r="AF29" i="14"/>
  <c r="AF23" i="14"/>
  <c r="AF32" i="14"/>
  <c r="AF15" i="14"/>
  <c r="AD30" i="14"/>
  <c r="P47" i="14"/>
  <c r="AF13" i="14"/>
  <c r="AF39" i="14"/>
  <c r="F47" i="14"/>
  <c r="AF12" i="14"/>
  <c r="AD37" i="14"/>
  <c r="AF37" i="14" s="1"/>
  <c r="AD39" i="14"/>
  <c r="H47" i="14"/>
  <c r="AD36" i="14"/>
  <c r="AF36" i="14" s="1"/>
  <c r="AD43" i="14"/>
  <c r="AF43" i="14" s="1"/>
  <c r="D189" i="3"/>
  <c r="U70" i="3"/>
  <c r="AD10" i="14" l="1"/>
  <c r="AE10" i="14"/>
  <c r="D55" i="16"/>
  <c r="D53" i="16"/>
  <c r="AF30" i="14"/>
  <c r="AE47" i="14"/>
  <c r="AF10" i="14"/>
  <c r="AD47" i="14"/>
  <c r="AE11" i="12"/>
  <c r="AF11" i="12" s="1"/>
  <c r="AE14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1" i="12"/>
  <c r="AE32" i="12"/>
  <c r="AE33" i="12"/>
  <c r="AF33" i="12" s="1"/>
  <c r="AE34" i="12"/>
  <c r="AE35" i="12"/>
  <c r="AE38" i="12"/>
  <c r="AE40" i="12"/>
  <c r="AE41" i="12"/>
  <c r="AE42" i="12"/>
  <c r="P43" i="12"/>
  <c r="AE43" i="12" s="1"/>
  <c r="AI30" i="12"/>
  <c r="P30" i="12" s="1"/>
  <c r="AD30" i="12" s="1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AN9" i="12"/>
  <c r="AM9" i="12"/>
  <c r="P12" i="12"/>
  <c r="D12" i="13"/>
  <c r="I61" i="13"/>
  <c r="S70" i="3" s="1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O46" i="12"/>
  <c r="M46" i="12"/>
  <c r="K46" i="12"/>
  <c r="I46" i="12"/>
  <c r="G46" i="12"/>
  <c r="E46" i="12"/>
  <c r="D46" i="12"/>
  <c r="D48" i="12" s="1"/>
  <c r="D49" i="12" s="1"/>
  <c r="C46" i="12"/>
  <c r="AE44" i="12"/>
  <c r="AD44" i="12"/>
  <c r="AD42" i="12"/>
  <c r="AD41" i="12"/>
  <c r="AD40" i="12"/>
  <c r="F39" i="12"/>
  <c r="AE39" i="12" s="1"/>
  <c r="AD38" i="12"/>
  <c r="F37" i="12"/>
  <c r="AE37" i="12" s="1"/>
  <c r="F36" i="12"/>
  <c r="AE36" i="12" s="1"/>
  <c r="AD35" i="12"/>
  <c r="AD34" i="12"/>
  <c r="AD32" i="12"/>
  <c r="AD31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F16" i="12"/>
  <c r="F15" i="12"/>
  <c r="AE15" i="12" s="1"/>
  <c r="AD14" i="12"/>
  <c r="N13" i="12"/>
  <c r="AE13" i="12" s="1"/>
  <c r="F12" i="12"/>
  <c r="AE12" i="12" s="1"/>
  <c r="AD11" i="12"/>
  <c r="H10" i="12"/>
  <c r="F10" i="12"/>
  <c r="P10" i="12" l="1"/>
  <c r="AD43" i="12"/>
  <c r="AF43" i="12" s="1"/>
  <c r="N10" i="12"/>
  <c r="N46" i="12" s="1"/>
  <c r="AE30" i="12"/>
  <c r="AF30" i="12" s="1"/>
  <c r="AD15" i="12"/>
  <c r="AF15" i="12" s="1"/>
  <c r="J10" i="12"/>
  <c r="J46" i="12" s="1"/>
  <c r="L10" i="12"/>
  <c r="L46" i="12" s="1"/>
  <c r="AF47" i="14"/>
  <c r="D52" i="14"/>
  <c r="AF35" i="12"/>
  <c r="AF32" i="12"/>
  <c r="AF44" i="12"/>
  <c r="AF17" i="12"/>
  <c r="AF20" i="12"/>
  <c r="AF23" i="12"/>
  <c r="AF26" i="12"/>
  <c r="AF29" i="12"/>
  <c r="AF34" i="12"/>
  <c r="AF42" i="12"/>
  <c r="AD10" i="12"/>
  <c r="AD36" i="12"/>
  <c r="AF36" i="12" s="1"/>
  <c r="AF40" i="12"/>
  <c r="AD37" i="12"/>
  <c r="AF37" i="12" s="1"/>
  <c r="F46" i="12"/>
  <c r="AF41" i="12"/>
  <c r="AF14" i="12"/>
  <c r="AF18" i="12"/>
  <c r="AF21" i="12"/>
  <c r="AF24" i="12"/>
  <c r="AF27" i="12"/>
  <c r="AF19" i="12"/>
  <c r="AF22" i="12"/>
  <c r="AF25" i="12"/>
  <c r="AF28" i="12"/>
  <c r="AF31" i="12"/>
  <c r="AF38" i="12"/>
  <c r="P46" i="12"/>
  <c r="AD13" i="12"/>
  <c r="AF13" i="12" s="1"/>
  <c r="H46" i="12"/>
  <c r="AD12" i="12"/>
  <c r="AF12" i="12" s="1"/>
  <c r="AD39" i="12"/>
  <c r="AF39" i="12" s="1"/>
  <c r="AE10" i="12" l="1"/>
  <c r="D53" i="14"/>
  <c r="D55" i="14"/>
  <c r="AD46" i="12"/>
  <c r="AE46" i="12"/>
  <c r="AF10" i="12"/>
  <c r="D51" i="12" l="1"/>
  <c r="AF46" i="12"/>
  <c r="D54" i="12" l="1"/>
  <c r="D52" i="12"/>
  <c r="AE41" i="10" l="1"/>
  <c r="AF41" i="10" s="1"/>
  <c r="AE42" i="10"/>
  <c r="AF42" i="10" s="1"/>
  <c r="AD41" i="10"/>
  <c r="AD42" i="10"/>
  <c r="AE30" i="10" l="1"/>
  <c r="AE31" i="10"/>
  <c r="AE32" i="10"/>
  <c r="AD30" i="10"/>
  <c r="AD31" i="10"/>
  <c r="AD32" i="10"/>
  <c r="AE28" i="10"/>
  <c r="AE29" i="10"/>
  <c r="AF29" i="10" s="1"/>
  <c r="AE33" i="10"/>
  <c r="AF33" i="10" s="1"/>
  <c r="AE34" i="10"/>
  <c r="AE35" i="10"/>
  <c r="AE36" i="10"/>
  <c r="AE38" i="10"/>
  <c r="AE40" i="10"/>
  <c r="AE11" i="10"/>
  <c r="AE14" i="10"/>
  <c r="AE15" i="10"/>
  <c r="AE16" i="10"/>
  <c r="AF16" i="10" s="1"/>
  <c r="AE17" i="10"/>
  <c r="AE18" i="10"/>
  <c r="AE19" i="10"/>
  <c r="AE20" i="10"/>
  <c r="AE21" i="10"/>
  <c r="AE22" i="10"/>
  <c r="AE23" i="10"/>
  <c r="AE24" i="10"/>
  <c r="AE25" i="10"/>
  <c r="AE26" i="10"/>
  <c r="AE27" i="10"/>
  <c r="N13" i="10"/>
  <c r="AE13" i="10" s="1"/>
  <c r="N10" i="10"/>
  <c r="N45" i="10" s="1"/>
  <c r="I48" i="11"/>
  <c r="I19" i="11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M45" i="10"/>
  <c r="K45" i="10"/>
  <c r="J45" i="10"/>
  <c r="I45" i="10"/>
  <c r="H45" i="10"/>
  <c r="G45" i="10"/>
  <c r="E45" i="10"/>
  <c r="D45" i="10"/>
  <c r="D47" i="10" s="1"/>
  <c r="D48" i="10" s="1"/>
  <c r="C45" i="10"/>
  <c r="AE43" i="10"/>
  <c r="AD43" i="10"/>
  <c r="AF43" i="10" s="1"/>
  <c r="AD40" i="10"/>
  <c r="F39" i="10"/>
  <c r="AE39" i="10" s="1"/>
  <c r="AD38" i="10"/>
  <c r="F37" i="10"/>
  <c r="AE37" i="10" s="1"/>
  <c r="F36" i="10"/>
  <c r="AD36" i="10" s="1"/>
  <c r="AD35" i="10"/>
  <c r="AF35" i="10" s="1"/>
  <c r="AD34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F15" i="10"/>
  <c r="AD14" i="10"/>
  <c r="F12" i="10"/>
  <c r="AD12" i="10" s="1"/>
  <c r="AD11" i="10"/>
  <c r="AF11" i="10" s="1"/>
  <c r="L10" i="10"/>
  <c r="L45" i="10" s="1"/>
  <c r="H10" i="10"/>
  <c r="F10" i="10"/>
  <c r="AE10" i="10" s="1"/>
  <c r="AE12" i="10" l="1"/>
  <c r="AD13" i="10"/>
  <c r="AF27" i="10"/>
  <c r="U69" i="3"/>
  <c r="S69" i="3"/>
  <c r="AF31" i="10"/>
  <c r="AF22" i="10"/>
  <c r="AF26" i="10"/>
  <c r="AF20" i="10"/>
  <c r="AF30" i="10"/>
  <c r="AF34" i="10"/>
  <c r="AF40" i="10"/>
  <c r="AF25" i="10"/>
  <c r="AF23" i="10"/>
  <c r="AF17" i="10"/>
  <c r="AF32" i="10"/>
  <c r="AF14" i="10"/>
  <c r="AF38" i="10"/>
  <c r="AF19" i="10"/>
  <c r="AF21" i="10"/>
  <c r="AF24" i="10"/>
  <c r="AF18" i="10"/>
  <c r="AF28" i="10"/>
  <c r="AF13" i="10"/>
  <c r="AF36" i="10"/>
  <c r="AE45" i="10"/>
  <c r="AF12" i="10"/>
  <c r="AD15" i="10"/>
  <c r="AF15" i="10" s="1"/>
  <c r="AD37" i="10"/>
  <c r="AF37" i="10" s="1"/>
  <c r="AD10" i="10"/>
  <c r="AD39" i="10"/>
  <c r="AF39" i="10" s="1"/>
  <c r="F45" i="10"/>
  <c r="D134" i="3"/>
  <c r="D50" i="10" l="1"/>
  <c r="AD45" i="10"/>
  <c r="AF45" i="10" s="1"/>
  <c r="AF10" i="10"/>
  <c r="AE38" i="8"/>
  <c r="AF38" i="8" s="1"/>
  <c r="AD38" i="8"/>
  <c r="D53" i="10" l="1"/>
  <c r="D51" i="10"/>
  <c r="AE36" i="8"/>
  <c r="AE28" i="8"/>
  <c r="AE29" i="8"/>
  <c r="AD28" i="8"/>
  <c r="AD29" i="8"/>
  <c r="L10" i="8"/>
  <c r="L41" i="8" s="1"/>
  <c r="D12" i="9"/>
  <c r="I41" i="9"/>
  <c r="I24" i="9"/>
  <c r="S68" i="3" s="1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K41" i="8"/>
  <c r="J41" i="8"/>
  <c r="I41" i="8"/>
  <c r="G41" i="8"/>
  <c r="E41" i="8"/>
  <c r="D41" i="8"/>
  <c r="D43" i="8" s="1"/>
  <c r="D44" i="8" s="1"/>
  <c r="C41" i="8"/>
  <c r="AE39" i="8"/>
  <c r="AD39" i="8"/>
  <c r="F37" i="8"/>
  <c r="AE37" i="8" s="1"/>
  <c r="AD36" i="8"/>
  <c r="F35" i="8"/>
  <c r="AE35" i="8" s="1"/>
  <c r="F34" i="8"/>
  <c r="AE34" i="8" s="1"/>
  <c r="AE33" i="8"/>
  <c r="AD33" i="8"/>
  <c r="AE32" i="8"/>
  <c r="AD32" i="8"/>
  <c r="AE31" i="8"/>
  <c r="AF31" i="8" s="1"/>
  <c r="AE30" i="8"/>
  <c r="AD30" i="8"/>
  <c r="AE27" i="8"/>
  <c r="AD27" i="8"/>
  <c r="AE26" i="8"/>
  <c r="AD26" i="8"/>
  <c r="AE25" i="8"/>
  <c r="AD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F15" i="8"/>
  <c r="AE15" i="8" s="1"/>
  <c r="AE14" i="8"/>
  <c r="AD14" i="8"/>
  <c r="AE13" i="8"/>
  <c r="AD13" i="8"/>
  <c r="F12" i="8"/>
  <c r="AD12" i="8" s="1"/>
  <c r="AE11" i="8"/>
  <c r="AD11" i="8"/>
  <c r="H10" i="8"/>
  <c r="H41" i="8" s="1"/>
  <c r="F10" i="8"/>
  <c r="AE12" i="8" l="1"/>
  <c r="AF12" i="8" s="1"/>
  <c r="F41" i="8"/>
  <c r="AF28" i="8"/>
  <c r="AE10" i="8"/>
  <c r="AF13" i="8"/>
  <c r="AF11" i="8"/>
  <c r="AF29" i="8"/>
  <c r="AD34" i="8"/>
  <c r="AF34" i="8" s="1"/>
  <c r="AF36" i="8"/>
  <c r="AF19" i="8"/>
  <c r="AF22" i="8"/>
  <c r="AF25" i="8"/>
  <c r="AF30" i="8"/>
  <c r="AF39" i="8"/>
  <c r="AF17" i="8"/>
  <c r="AF20" i="8"/>
  <c r="AF23" i="8"/>
  <c r="AF26" i="8"/>
  <c r="AF32" i="8"/>
  <c r="AF14" i="8"/>
  <c r="AF18" i="8"/>
  <c r="AF21" i="8"/>
  <c r="AF24" i="8"/>
  <c r="AF27" i="8"/>
  <c r="AF33" i="8"/>
  <c r="AD10" i="8"/>
  <c r="AE41" i="8"/>
  <c r="AD15" i="8"/>
  <c r="AF15" i="8" s="1"/>
  <c r="AD35" i="8"/>
  <c r="AF35" i="8" s="1"/>
  <c r="AD37" i="8"/>
  <c r="AF37" i="8" s="1"/>
  <c r="AF10" i="8" l="1"/>
  <c r="AD41" i="8"/>
  <c r="AF41" i="8" s="1"/>
  <c r="D46" i="8"/>
  <c r="I27" i="7"/>
  <c r="S67" i="3" s="1"/>
  <c r="I48" i="7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G38" i="6"/>
  <c r="E38" i="6"/>
  <c r="D38" i="6"/>
  <c r="D40" i="6" s="1"/>
  <c r="D41" i="6" s="1"/>
  <c r="C38" i="6"/>
  <c r="AE36" i="6"/>
  <c r="AD36" i="6"/>
  <c r="F35" i="6"/>
  <c r="AD35" i="6" s="1"/>
  <c r="AD34" i="6"/>
  <c r="AF34" i="6" s="1"/>
  <c r="F33" i="6"/>
  <c r="AD33" i="6" s="1"/>
  <c r="F32" i="6"/>
  <c r="AE32" i="6" s="1"/>
  <c r="AE31" i="6"/>
  <c r="AD31" i="6"/>
  <c r="AE30" i="6"/>
  <c r="AF30" i="6" s="1"/>
  <c r="AD30" i="6"/>
  <c r="AE29" i="6"/>
  <c r="AF29" i="6" s="1"/>
  <c r="AE28" i="6"/>
  <c r="AD28" i="6"/>
  <c r="AE27" i="6"/>
  <c r="AF27" i="6" s="1"/>
  <c r="AD27" i="6"/>
  <c r="AE26" i="6"/>
  <c r="AD26" i="6"/>
  <c r="AE25" i="6"/>
  <c r="AF25" i="6" s="1"/>
  <c r="AD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F20" i="6" s="1"/>
  <c r="AD20" i="6"/>
  <c r="AE19" i="6"/>
  <c r="AF19" i="6" s="1"/>
  <c r="AD19" i="6"/>
  <c r="AE18" i="6"/>
  <c r="AD18" i="6"/>
  <c r="AF17" i="6"/>
  <c r="AE17" i="6"/>
  <c r="AD17" i="6"/>
  <c r="AE16" i="6"/>
  <c r="AF16" i="6" s="1"/>
  <c r="F15" i="6"/>
  <c r="AD15" i="6" s="1"/>
  <c r="AE14" i="6"/>
  <c r="AD14" i="6"/>
  <c r="AE13" i="6"/>
  <c r="AF13" i="6" s="1"/>
  <c r="AD13" i="6"/>
  <c r="F12" i="6"/>
  <c r="F38" i="6" s="1"/>
  <c r="AE11" i="6"/>
  <c r="AF11" i="6" s="1"/>
  <c r="AD11" i="6"/>
  <c r="H10" i="6"/>
  <c r="H38" i="6" s="1"/>
  <c r="F10" i="6"/>
  <c r="AE10" i="6" s="1"/>
  <c r="AE35" i="6" l="1"/>
  <c r="AF24" i="6"/>
  <c r="AF18" i="6"/>
  <c r="AF28" i="6"/>
  <c r="AF14" i="6"/>
  <c r="AF31" i="6"/>
  <c r="AD10" i="6"/>
  <c r="AF26" i="6"/>
  <c r="AF36" i="6"/>
  <c r="AE15" i="6"/>
  <c r="AF15" i="6" s="1"/>
  <c r="AE33" i="6"/>
  <c r="AF33" i="6" s="1"/>
  <c r="D49" i="8"/>
  <c r="D47" i="8"/>
  <c r="AF35" i="6"/>
  <c r="AD12" i="6"/>
  <c r="AD32" i="6"/>
  <c r="AF32" i="6" s="1"/>
  <c r="AF10" i="6"/>
  <c r="AE12" i="6"/>
  <c r="AF12" i="6" s="1"/>
  <c r="AD38" i="6" l="1"/>
  <c r="AE38" i="6"/>
  <c r="H10" i="4"/>
  <c r="H38" i="4" s="1"/>
  <c r="AD25" i="4"/>
  <c r="AD26" i="4"/>
  <c r="AD27" i="4"/>
  <c r="AD28" i="4"/>
  <c r="AE25" i="4"/>
  <c r="AE26" i="4"/>
  <c r="AE27" i="4"/>
  <c r="AE28" i="4"/>
  <c r="I42" i="5"/>
  <c r="S66" i="3" s="1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E38" i="4"/>
  <c r="D38" i="4"/>
  <c r="D40" i="4" s="1"/>
  <c r="D41" i="4" s="1"/>
  <c r="C38" i="4"/>
  <c r="AE36" i="4"/>
  <c r="AD36" i="4"/>
  <c r="F35" i="4"/>
  <c r="AE35" i="4" s="1"/>
  <c r="AD34" i="4"/>
  <c r="AF34" i="4" s="1"/>
  <c r="F33" i="4"/>
  <c r="AE33" i="4" s="1"/>
  <c r="F32" i="4"/>
  <c r="AD32" i="4" s="1"/>
  <c r="AE31" i="4"/>
  <c r="AD31" i="4"/>
  <c r="AE30" i="4"/>
  <c r="AD30" i="4"/>
  <c r="AE29" i="4"/>
  <c r="AF29" i="4" s="1"/>
  <c r="AE24" i="4"/>
  <c r="AD24" i="4"/>
  <c r="AE23" i="4"/>
  <c r="AD23" i="4"/>
  <c r="AE22" i="4"/>
  <c r="AD22" i="4"/>
  <c r="AE21" i="4"/>
  <c r="AD21" i="4"/>
  <c r="AE20" i="4"/>
  <c r="AD20" i="4"/>
  <c r="AE19" i="4"/>
  <c r="AD19" i="4"/>
  <c r="AE18" i="4"/>
  <c r="AD18" i="4"/>
  <c r="AE17" i="4"/>
  <c r="AD17" i="4"/>
  <c r="AE16" i="4"/>
  <c r="AF16" i="4" s="1"/>
  <c r="F15" i="4"/>
  <c r="AE15" i="4" s="1"/>
  <c r="AE14" i="4"/>
  <c r="AD14" i="4"/>
  <c r="AE13" i="4"/>
  <c r="AD13" i="4"/>
  <c r="F12" i="4"/>
  <c r="AE12" i="4" s="1"/>
  <c r="AE11" i="4"/>
  <c r="AD11" i="4"/>
  <c r="F10" i="4"/>
  <c r="AE32" i="4" l="1"/>
  <c r="AF32" i="4" s="1"/>
  <c r="F38" i="4"/>
  <c r="AF13" i="4"/>
  <c r="AF38" i="6"/>
  <c r="D43" i="6"/>
  <c r="AF11" i="4"/>
  <c r="AF26" i="4"/>
  <c r="AF25" i="4"/>
  <c r="AF27" i="4"/>
  <c r="AF22" i="4"/>
  <c r="AF19" i="4"/>
  <c r="AF28" i="4"/>
  <c r="AF36" i="4"/>
  <c r="AF20" i="4"/>
  <c r="AF14" i="4"/>
  <c r="AF18" i="4"/>
  <c r="AF21" i="4"/>
  <c r="AF24" i="4"/>
  <c r="AF17" i="4"/>
  <c r="AF23" i="4"/>
  <c r="AF30" i="4"/>
  <c r="AF31" i="4"/>
  <c r="AD15" i="4"/>
  <c r="AF15" i="4" s="1"/>
  <c r="AD10" i="4"/>
  <c r="AE10" i="4"/>
  <c r="AD12" i="4"/>
  <c r="AF12" i="4" s="1"/>
  <c r="AD33" i="4"/>
  <c r="AF33" i="4" s="1"/>
  <c r="AD35" i="4"/>
  <c r="AF35" i="4" s="1"/>
  <c r="D47" i="3"/>
  <c r="D39" i="3"/>
  <c r="D31" i="3"/>
  <c r="D46" i="6" l="1"/>
  <c r="D44" i="6"/>
  <c r="AF10" i="4"/>
  <c r="AE38" i="4"/>
  <c r="AD38" i="4"/>
  <c r="F32" i="2"/>
  <c r="F15" i="2"/>
  <c r="F30" i="2"/>
  <c r="F29" i="2"/>
  <c r="F12" i="2"/>
  <c r="F10" i="2"/>
  <c r="AE24" i="2"/>
  <c r="AE25" i="2"/>
  <c r="AD24" i="2"/>
  <c r="AD25" i="2"/>
  <c r="D43" i="4" l="1"/>
  <c r="AF38" i="4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D37" i="2" s="1"/>
  <c r="D38" i="2" s="1"/>
  <c r="C35" i="2"/>
  <c r="AE33" i="2"/>
  <c r="AD33" i="2"/>
  <c r="AF33" i="2" s="1"/>
  <c r="AE32" i="2"/>
  <c r="AD32" i="2"/>
  <c r="AD31" i="2"/>
  <c r="AF31" i="2" s="1"/>
  <c r="AE30" i="2"/>
  <c r="AD30" i="2"/>
  <c r="AE29" i="2"/>
  <c r="AD29" i="2"/>
  <c r="AE28" i="2"/>
  <c r="AD28" i="2"/>
  <c r="AE27" i="2"/>
  <c r="AD27" i="2"/>
  <c r="AE26" i="2"/>
  <c r="AF26" i="2" s="1"/>
  <c r="AF25" i="2"/>
  <c r="AF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F16" i="2" s="1"/>
  <c r="AE15" i="2"/>
  <c r="AD15" i="2"/>
  <c r="AE14" i="2"/>
  <c r="AD14" i="2"/>
  <c r="AE13" i="2"/>
  <c r="AD13" i="2"/>
  <c r="AF13" i="2" s="1"/>
  <c r="AE12" i="2"/>
  <c r="AD12" i="2"/>
  <c r="AE11" i="2"/>
  <c r="AD11" i="2"/>
  <c r="AE10" i="2"/>
  <c r="AD10" i="2"/>
  <c r="D46" i="4" l="1"/>
  <c r="D44" i="4"/>
  <c r="AF14" i="2"/>
  <c r="AF32" i="2"/>
  <c r="AF27" i="2"/>
  <c r="AF30" i="2"/>
  <c r="AF17" i="2"/>
  <c r="AF23" i="2"/>
  <c r="AF21" i="2"/>
  <c r="AF28" i="2"/>
  <c r="AF12" i="2"/>
  <c r="AF19" i="2"/>
  <c r="AF29" i="2"/>
  <c r="AE35" i="2"/>
  <c r="D40" i="2" s="1"/>
  <c r="AF20" i="2"/>
  <c r="AF15" i="2"/>
  <c r="AF18" i="2"/>
  <c r="AF22" i="2"/>
  <c r="AF10" i="2"/>
  <c r="AD35" i="2"/>
  <c r="AF11" i="2"/>
  <c r="AF35" i="2" l="1"/>
  <c r="D43" i="2"/>
  <c r="D41" i="2"/>
  <c r="I58" i="1" l="1"/>
  <c r="D47" i="1"/>
  <c r="D39" i="1"/>
  <c r="D31" i="1"/>
  <c r="I89" i="1"/>
  <c r="I70" i="1"/>
  <c r="U65" i="3" l="1"/>
  <c r="S65" i="3"/>
  <c r="S28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9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7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<sst xmlns="http://schemas.openxmlformats.org/spreadsheetml/2006/main" count="3166" uniqueCount="506">
  <si>
    <t>แบบ สขร.1</t>
  </si>
  <si>
    <t>สำนักงานประปาสาขาทุ่งมหาเมฆ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</si>
  <si>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</si>
  <si>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</si>
  <si>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</si>
  <si>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</si>
  <si>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</si>
  <si>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</si>
  <si>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</si>
  <si>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</si>
  <si>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</si>
  <si>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</si>
  <si>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</si>
  <si>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</si>
  <si>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</si>
  <si>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</si>
  <si>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</si>
  <si>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</si>
  <si>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</si>
  <si>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</si>
  <si>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</si>
  <si>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</si>
  <si>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เสนอราคาต่ำสุด</t>
  </si>
  <si>
    <t>ü</t>
  </si>
  <si>
    <t>และมีคุณสมบัติครบถ้วน</t>
  </si>
  <si>
    <t>เสนอราคารายเดียว</t>
  </si>
  <si>
    <t>พื้นที่สำนักงานประปาสาขาทุ่งมหาเมฆ</t>
  </si>
  <si>
    <t>งานจ้างสำรวจหาจุดรั่วในระบบจ่ายน้ำ</t>
  </si>
  <si>
    <t>รวมทั้งสิ้น 3 รายการ</t>
  </si>
  <si>
    <t>คัดเลือก</t>
  </si>
  <si>
    <t>บจก.บุญพิศลย์การช่าง</t>
  </si>
  <si>
    <t>งบทำการ - ค่าจ้างเหมาซ่อมท่อแตกท่อรั่ว</t>
  </si>
  <si>
    <t>รวมทั้งสิ้น 1 รายการ</t>
  </si>
  <si>
    <t xml:space="preserve">งานจ้างก่อสร้างวางท่อประปา และงานที่เกี่ยวข้อง </t>
  </si>
  <si>
    <t>e-bidding</t>
  </si>
  <si>
    <t>หจก.ดิลกพัฒนา เอนจิเนียริ่ง</t>
  </si>
  <si>
    <t>งบลงทุน - งานปรับปรุงท่อเพื่อลดน้ำสูญเสีย</t>
  </si>
  <si>
    <t>ด้านลดน้ำสูญเสีย พื้นที่สำนักงานประปาสาขาทุ่งมหาเมฆ</t>
  </si>
  <si>
    <t>งานจ้างซ่อมท่อประปาแตกรั่ว และงานที่เกี่ยวข้อง</t>
  </si>
  <si>
    <t>PO 3300056152</t>
  </si>
  <si>
    <t>สัญญาเลขที่ สสท.(ซท) 1/2566</t>
  </si>
  <si>
    <t>ลงวันที่ 3 ตุลาคม 2565</t>
  </si>
  <si>
    <t>บจก.ไอโดร อีควิปเมนท์ ซัพพลาย แอนด์ เซอร์วิส</t>
  </si>
  <si>
    <t>PO 3300056154</t>
  </si>
  <si>
    <t>สัญญาเลขที่ สร.05-1(66)</t>
  </si>
  <si>
    <t>บจก.ไฮโดร เอ็นจิเนียริ่ง</t>
  </si>
  <si>
    <t>งานจ้างปรับปรุงถอดเปลี่ยนมาตรวัดน้ำครบวาระ</t>
  </si>
  <si>
    <t>หจก.เค.ที.เมนเดอร์</t>
  </si>
  <si>
    <t>และงานที่เกี่ยวข้อง พื้นที่สำนักงานประปาสาขาทุ่งมหาเมฆ</t>
  </si>
  <si>
    <t>PO 3300056530</t>
  </si>
  <si>
    <t>สัญญาเลขที่ สสท.ปว.01/2566</t>
  </si>
  <si>
    <t>หจก.วิศรุตรุ่งเรือง</t>
  </si>
  <si>
    <t>ลงวันที่ 19 ตุลาคม 2565</t>
  </si>
  <si>
    <t>งานจ้างก่อสร้างวางท่อประปา, งานรื้อย้ายแนวท่อประปา</t>
  </si>
  <si>
    <t>หจก.ปาริชาติการโยธา</t>
  </si>
  <si>
    <t>PO 3300056238</t>
  </si>
  <si>
    <t>สัญญาเลขที่ สสท.(ธ) 5/2565</t>
  </si>
  <si>
    <t>บจก.โพสสิทีฟ เบเนฟิต</t>
  </si>
  <si>
    <t>ลงวันที่ 4 ตุลาคม 2565</t>
  </si>
  <si>
    <t>งานซื้อเครื่องโทรสารแบบใช้กระดาษ A4</t>
  </si>
  <si>
    <t>บจก.ไอที ดีลิเวอรี่</t>
  </si>
  <si>
    <t xml:space="preserve">ส่งเอกสารได้ครั้งละ 20 แผ่น </t>
  </si>
  <si>
    <t>บจก.แอดไวซ์ ไอที อินฟินิท</t>
  </si>
  <si>
    <t>PO 3300056110</t>
  </si>
  <si>
    <t>เลขที่ สสท.(ม) 1/2566</t>
  </si>
  <si>
    <t>บจก.กนกสิน เอ็กปอร์ต อิมปอร์ต</t>
  </si>
  <si>
    <t>งานจ้างบำรุงรักษาเครื่องจัดระบบคิว ระยะเวลา 1 ปี</t>
  </si>
  <si>
    <t>บจก.โนเวชั่น พลัส</t>
  </si>
  <si>
    <t>ของ สสท. เลขที่ สสท.(จ) 1/2566</t>
  </si>
  <si>
    <t>บจก.ไลฟ์ โซลูชั่น ซิสเต็ม</t>
  </si>
  <si>
    <t>PO 3300056213</t>
  </si>
  <si>
    <t>บจก.สมาร์ท อิเลคทริค คอนโทรล</t>
  </si>
  <si>
    <t>งานซื้อเก้าอี้สำหรับห้องอาหารของสำนักงาน</t>
  </si>
  <si>
    <t>บจก.ลอฟท์ เอเชีย</t>
  </si>
  <si>
    <t>ประปาสาขาทุ่งมหาเมฆ เลขที่ สสท.1/2566</t>
  </si>
  <si>
    <t>บจก.ทูไพ</t>
  </si>
  <si>
    <t>PO 3300056233</t>
  </si>
  <si>
    <t>บจก. ดงตาล โซลูชั่น</t>
  </si>
  <si>
    <t>PO 3300056271</t>
  </si>
  <si>
    <t>สัญญาเลขที่ ป.05-03(66)</t>
  </si>
  <si>
    <t>ลงวันที่ 5 ตุลาคม 2565</t>
  </si>
  <si>
    <t>งานซื้อรถเข็นอเนกประสงค์ ของ สบก.กรก.สสท.</t>
  </si>
  <si>
    <t>บจก.เจนบรรเจิด</t>
  </si>
  <si>
    <t>จำนวน 1 คัน เลขที่ สสท.(ล) 1/2566</t>
  </si>
  <si>
    <t>บจก.ออฟฟิศเมท (ไทย)</t>
  </si>
  <si>
    <t>PO 3300056295</t>
  </si>
  <si>
    <t>บจก.พันธวณิช สำนักงานใหญ่</t>
  </si>
  <si>
    <t>ลงวันที่ 6 ตุลาคม 2565</t>
  </si>
  <si>
    <t xml:space="preserve">งานซื้อเครื่องทำน้ำร้อน-น้ำเย็น แบบต่อท่อประปา </t>
  </si>
  <si>
    <t>บจก.แสงเอกซัพพลายส์</t>
  </si>
  <si>
    <t>ของ สสท. เลขที่ สสท. 2/2566</t>
  </si>
  <si>
    <t>บจก.ควอลิตี้ โปรดักส์ ซัพพลายส์</t>
  </si>
  <si>
    <t>PO 3300056343</t>
  </si>
  <si>
    <t>บจก.คิวพีเอ็ม มาร์เก็ตติ้ง (QPM MARKETING)</t>
  </si>
  <si>
    <t>ลงวันที่ 7 ตุลาคม 2565</t>
  </si>
  <si>
    <t>งานจ้างบำรุงรักษาลิฟต์โดยสาร ระยะเวลา 9 เดือน</t>
  </si>
  <si>
    <t>บจก.สยาม อินดัสเทรียล คอร์ปอเรชั่น</t>
  </si>
  <si>
    <t>ของ สสท. (ตั้งแต่ ต.ค. 2565 - มิ.ย. 2566)</t>
  </si>
  <si>
    <t>PO 3300056367</t>
  </si>
  <si>
    <t>เลขที่ สสท. 5/2566</t>
  </si>
  <si>
    <t>หจก.พี.เอส.คงไทย เอ็นจิเนียริ่ง</t>
  </si>
  <si>
    <t>ลงวันที่ 10 ตุลาคม 2565</t>
  </si>
  <si>
    <t>บจก.สุวรรณภูมิ เอเลเวเทอร์</t>
  </si>
  <si>
    <t>หจก.เค.ที. เมนเดอร์</t>
  </si>
  <si>
    <t>PO 3300056404</t>
  </si>
  <si>
    <t>เลขที่ สสท.ปบ.01/2566</t>
  </si>
  <si>
    <t>ลงวันที่ 11 ตุลาคม 2565</t>
  </si>
  <si>
    <t>งานซื้อโต๊ะประชุมประธาน ของ สสท.</t>
  </si>
  <si>
    <t>บจก.เพอร์เฟ็คท์ ออฟฟิศ เฟอร์นิเจอร์</t>
  </si>
  <si>
    <t>เลขที่ สสท. 3/2566</t>
  </si>
  <si>
    <t>PO 3300056429</t>
  </si>
  <si>
    <t>บจก.เจอาร์ ดีไซน์ อินทีเรีย</t>
  </si>
  <si>
    <t>ลงวันที่ 12 ตุลาคม 2565</t>
  </si>
  <si>
    <t>หจก.เอส.ที.พาเบล</t>
  </si>
  <si>
    <t>งานซื้อเก้าอี้ประชุมของสำนักงานประปาสาขาทุ่งมหาเมฆ</t>
  </si>
  <si>
    <t>เลขที่ สสท. 6/2566</t>
  </si>
  <si>
    <t>PO 3300056447</t>
  </si>
  <si>
    <t>งานซื้อถังเก็บน้ำแบบพลาสติก ขนาดควาจุ 2,000 ลิตร</t>
  </si>
  <si>
    <t>ของสำนักงานประปาสาขาทุ่งมหาเมฆ</t>
  </si>
  <si>
    <t>PO 3300056506</t>
  </si>
  <si>
    <t>เลขที่ สสท. 4/2566</t>
  </si>
  <si>
    <t>PO 3300056574</t>
  </si>
  <si>
    <t>สัญญาเลขที่ ป.05-02(66)</t>
  </si>
  <si>
    <t>ลงวันที่ 20 ตุลาคม 2565</t>
  </si>
  <si>
    <t>งานซื้อตู้ประชาสัมพันธ์ดิจิทัล พร้อมติดตั้งซอฟต์แวร์</t>
  </si>
  <si>
    <t>บจก.นีสเตอร์ (สำนักงานใหญ่)</t>
  </si>
  <si>
    <t>ของ สบก.กรก.สสท.</t>
  </si>
  <si>
    <t>บจก.นิวซีโน่ (ประเทศไทย)</t>
  </si>
  <si>
    <t>PO 3300056785</t>
  </si>
  <si>
    <t>เลขที่ สสท.(ล) 2/2566</t>
  </si>
  <si>
    <t>บจก.แซปบีไอทีโซลูชั่น</t>
  </si>
  <si>
    <t>ลงวันที่ 31 ตุลาคม 2565</t>
  </si>
  <si>
    <t>บจก.ดอลลี่ โซลูชั่น</t>
  </si>
  <si>
    <t>รวมทั้งสิ้น 13 รายการ</t>
  </si>
  <si>
    <t>สรุปผลการดำเนินการจัดซื้อจัดจ้างในรอบเดือน ตุลาคม 2565 (วิธีเฉพาะเจาะจง)</t>
  </si>
  <si>
    <t>วันที่ 1-31 ตุลาคม 2565</t>
  </si>
  <si>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</si>
  <si>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</si>
  <si>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</si>
  <si>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</si>
  <si>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</si>
  <si>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</si>
  <si>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</si>
  <si>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</si>
  <si>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</si>
  <si>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</si>
  <si>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</si>
  <si>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</si>
  <si>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</si>
  <si>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</si>
  <si>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</si>
  <si>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</si>
  <si>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</si>
  <si>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</si>
  <si>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</si>
  <si>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</si>
  <si>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</si>
  <si>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</si>
  <si>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</si>
  <si>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</si>
  <si>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</si>
  <si>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 xml:space="preserve">ค่าซ่อมแซมและบำรุงรักษาสิ่งก่อสร้างและครุภัณฑ์อื่น 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</si>
  <si>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</si>
  <si>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</si>
  <si>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</si>
  <si>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</si>
  <si>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ผลการจัดซื้อจัดจ้าง SME ที่ทำได้สะสม เม.ย.65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</si>
  <si>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</si>
  <si>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</si>
  <si>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 xml:space="preserve">สรุปผลการจัดซื้อจัดจ้างกับผู้ประกอบการ SMEs สะสม ต.ค.65 </t>
  </si>
  <si>
    <t>งบลงทุน - งานขยายเขต รับจ้างงาน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</si>
  <si>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</si>
  <si>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</si>
  <si>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งบประมาณปี 2566</t>
  </si>
  <si>
    <t>งบลงทุน - งานซื้อ/จ้าง (สาขาดำเนินการเอง)</t>
  </si>
  <si>
    <t>งบทำการ - ค่าจ้างเหมาเปลี่ยนและยกย้ายมาตรวัดน้ำ</t>
  </si>
  <si>
    <t>งานซื้อเก้าอี้สำหรับห้องอาหารของสสท.</t>
  </si>
  <si>
    <t>งานซื้อเครื่องทำน้ำร้อน-น้ำเย็น แบบต่อท่อประปา ของ สสท.</t>
  </si>
  <si>
    <t>งานจ้างปรับปรุงถอดเปลี่ยน ยก/ย้าย มาตรวัดน้ำ</t>
  </si>
  <si>
    <t xml:space="preserve">งบทำการ - ค่าซ่อมแซมและบำรุงรักษาสิ่งก่อสร้างและครุภัณฑ์อื่น </t>
  </si>
  <si>
    <t>สรุปผลการดำเนินการจัดซื้อจัดจ้างในรอบเดือน ตุลาคม 2565 (วิธีคัดเลือก)</t>
  </si>
  <si>
    <t>สรุปผลการดำเนินการจัดซื้อจัดจ้างในรอบเดือน ตุลาคม 2565 (วิธี e-bidding)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</si>
  <si>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</si>
  <si>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</si>
  <si>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</si>
  <si>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</si>
  <si>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</si>
  <si>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</si>
  <si>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</si>
  <si>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</si>
  <si>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</si>
  <si>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</si>
  <si>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</si>
  <si>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</si>
  <si>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ปีงบประมาณ 2566 (สะสม)</t>
  </si>
  <si>
    <t>2566</t>
  </si>
  <si>
    <t>ตค.65</t>
  </si>
  <si>
    <t>สรุปผลการดำเนินการจัดซื้อจัดจ้างในรอบเดือน พฤศจิกายน 2565 (วิธี e-bidding)</t>
  </si>
  <si>
    <t>วันที่ 1-30 พฤศจิกายน 2565</t>
  </si>
  <si>
    <t>งานติดตั้งประปา, งานเพิ่ม/ลดขนาดมาตรวัดน้ำ</t>
  </si>
  <si>
    <t>หจก.เกื้ออุไร</t>
  </si>
  <si>
    <t>PO 3300057144</t>
  </si>
  <si>
    <t>สัญญาเลขที่ สสท.(ตม) 1/2566</t>
  </si>
  <si>
    <t>ลงวันที่ 23 พฤศจิกายน 2565</t>
  </si>
  <si>
    <t>สรุปผลการดำเนินการจัดซื้อจัดจ้างในรอบเดือน พฤศจิกายน 2565 (วิธีเฉพาะเจาะจง)</t>
  </si>
  <si>
    <t>บจก.สุทธิพร การโยธา</t>
  </si>
  <si>
    <t>PO 3300056795</t>
  </si>
  <si>
    <t>สัญญาเลขที่ ป.05-04(66)</t>
  </si>
  <si>
    <t>ลงวันที่ 1 พฤศจิกายน 2565</t>
  </si>
  <si>
    <t>งานปรับปรุงพื้นที่ให้บริการชั้น 1 เคาน์เตอร์ลูกค้าสัมพันธ์</t>
  </si>
  <si>
    <t>บจก.เอสี่แปด ดีไซน์ กรุ๊ป</t>
  </si>
  <si>
    <t>เคาน์เตอร์รับชำระเงิน และเคาน์เตอร์รับคำร้อง/ติดตั้ง</t>
  </si>
  <si>
    <t>บจก.ฟินิชชิ่งวู๊ด (สำนักงานใหญ่)</t>
  </si>
  <si>
    <t>PO 3300056813</t>
  </si>
  <si>
    <t>ประปาใหม่ของ สสท. เลขที่ สสท.(บ) 14/2565</t>
  </si>
  <si>
    <t>บจก.ไซน์บิ้วท์</t>
  </si>
  <si>
    <t>งานจ้างทำตรายาง ของ สสท. จำนวน 42 อัน</t>
  </si>
  <si>
    <t>หจก.พัฒนากิจซัพพลายส์ (2018)</t>
  </si>
  <si>
    <t>เลขที่ สสท. 7/2566</t>
  </si>
  <si>
    <t>หจก.เบญจวรรณพาณิชย์</t>
  </si>
  <si>
    <t>ร้านชัยกิจเทรดดิ้ง (ไม่เข้าร่วมระบบภาษีมูลค่าเพิ่ม)</t>
  </si>
  <si>
    <t>9,020.00 (ไม่เข้าร่วมระบบภาษีมูลค่าเพิ่ม)</t>
  </si>
  <si>
    <t>ลงวันที่ 14 พฤศจิกายน 2565</t>
  </si>
  <si>
    <t>งานจ้างปรับปรุงหลังคาเมทัลชีท (สถานที่จอดรถจักรยานยนต์</t>
  </si>
  <si>
    <t>หจก.ไทยวิริยะ เอ็นจิเนียริ่ง (ไม่เข้าร่วมระบบภาษีมูลค่าเพิ่ม)</t>
  </si>
  <si>
    <t>387,100.00 (ไม่เข้าร่วมระบบภาษีมูลค่าเพิ่ม)</t>
  </si>
  <si>
    <t>- ทางเดินเชื่อมโรงอาหาร) สำนักงานประปาสาขาทุ่งมหาเมฆ</t>
  </si>
  <si>
    <t>เลขที่ สสท.(บ) 8/2565</t>
  </si>
  <si>
    <t>หจก.ซี.ซัพพลายส์ แอนด์ คอนสตรัคชั่น</t>
  </si>
  <si>
    <t>PO 3300057162</t>
  </si>
  <si>
    <t>ลงวันที่ 24 พฤศจิกายน 2565</t>
  </si>
  <si>
    <t>บจก. วัน คอนสตรัคชั่น แอนด์ เซอร์วิส (1993)</t>
  </si>
  <si>
    <t>บจก.ภัทรสิน คอนสตรัคชั่น แอนด์ เซอร์วิส (2547)</t>
  </si>
  <si>
    <t>PO 3300057252</t>
  </si>
  <si>
    <t>สัญญาเลขที่ ป.05-09(66)</t>
  </si>
  <si>
    <t>ลงวันที่ 30 พฤศจิกายน 2565</t>
  </si>
  <si>
    <t>งบลงทุน - งานปรับปรุงท่อเพื่อลดน้ำสูญเสีย)</t>
  </si>
  <si>
    <t xml:space="preserve">งบลงทุน - งานซื้อ/จ้าง (สาขาดำเนินการเอง) </t>
  </si>
  <si>
    <t xml:space="preserve">สรุปผลการจัดซื้อจัดจ้างกับผู้ประกอบการ SMEs สะสม พ.ย.65 </t>
  </si>
  <si>
    <t>งานปรับปรุงพื้นที่ให้บริการชั้น 1 เคาน์เตอร์ลูกค้าสัมพันธ์ฯ</t>
  </si>
  <si>
    <t>งานจ้างปรับปรุงหลังคาเมทัลชีทฯ</t>
  </si>
  <si>
    <t>งานจ้างทำตรายาง ของ สสท. จำนวน 42 อัน ฯ</t>
  </si>
  <si>
    <t>งบลงทุน - งานขยายเขต - ติดตั้งประปาใหม่</t>
  </si>
  <si>
    <t>รวมทั้งสิ้น 5 รายการ</t>
  </si>
  <si>
    <t>PO 3300057041</t>
  </si>
  <si>
    <t>พย.65</t>
  </si>
  <si>
    <t>สรุปผลการดำเนินการจัดซื้อจัดจ้างในรอบเดือน ธันวาคม 2565 (วิธีเฉพาะเจาะจง)</t>
  </si>
  <si>
    <t>วันที่ 1-31 ธันวาคม 2565</t>
  </si>
  <si>
    <t>สรุปผลการดำเนินการจัดซื้อจัดจ้างในรอบเดือน ธันวาคม 2565 (วิธี e-bidding)</t>
  </si>
  <si>
    <t>PO 3300057389</t>
  </si>
  <si>
    <t>สัญญาเลขที่ ป.05-01(66)</t>
  </si>
  <si>
    <t>ลงวันที่ 9 ธันวาคม 2565</t>
  </si>
  <si>
    <t>PO 3300057589</t>
  </si>
  <si>
    <t>สัญญาเลขที่ ป.05-05(66)</t>
  </si>
  <si>
    <t>ลงวันที่ 22 ธันวาคม 2565</t>
  </si>
  <si>
    <t>บจก.ดี ลัคกี้ อินเตอร์พริ้นติ้ง แอนด์ เซอร์วิส</t>
  </si>
  <si>
    <t>PO 3300057593</t>
  </si>
  <si>
    <t>สัญญาเลขที่ ป.05-06(66)</t>
  </si>
  <si>
    <t>บจก.สุทธิพรการโยธา</t>
  </si>
  <si>
    <t>PO 3300057293</t>
  </si>
  <si>
    <t>สัญญาเลขที่ ป.05-10(66)</t>
  </si>
  <si>
    <t>ลงวันที่ 2 ธันวาคม 2565</t>
  </si>
  <si>
    <t>บจก.โอสิริแอนด์ซันส์</t>
  </si>
  <si>
    <t>PO 3300057409</t>
  </si>
  <si>
    <t>สัญญาเลขที่ ป.05-14(66)</t>
  </si>
  <si>
    <t>ลงวันที่ 13 ธันวาคม 2565</t>
  </si>
  <si>
    <t xml:space="preserve">งานจ้างซ่อมบำรุงรถบรรทุก จำนวน 2 คัน </t>
  </si>
  <si>
    <t>บจก.วิจิตรออโต้ไทร์</t>
  </si>
  <si>
    <t>ของ สซท.กรร.สสท. เลขที่ สสท.(ซ) 1/2566</t>
  </si>
  <si>
    <t>บจก.คาร์เซอร์เคิล แอนด์ เซอร์วิส</t>
  </si>
  <si>
    <t>PO 3300057440</t>
  </si>
  <si>
    <t>บจก.เอ็มพี ซาบิสุ (สำนักงานใหญ่)</t>
  </si>
  <si>
    <t>ลงวันที่ 14 ธันวาคม 2565</t>
  </si>
  <si>
    <t>บจก.บิลดิ้ง แคร์</t>
  </si>
  <si>
    <t>PO 3300057481</t>
  </si>
  <si>
    <t>สัญญาเลขที่ ป.05-15(66)</t>
  </si>
  <si>
    <t>ลงวันที่ 16 ธันวาคม 2565</t>
  </si>
  <si>
    <t>งานซ่อมแซมพร้อมเปลี่ยน อุปกรณ์อะไหล่ลิฟต์โดยสาร สสท.</t>
  </si>
  <si>
    <t>จำนวน 1 งาน เลขที่ สสท. 8/2566</t>
  </si>
  <si>
    <t>PO 3300057544</t>
  </si>
  <si>
    <t>ลงวันที่ 20 ธันวาคม 2565</t>
  </si>
  <si>
    <t xml:space="preserve">สรุปผลการจัดซื้อจัดจ้างกับผู้ประกอบการ SMEs สะสม ธ.ค.65 </t>
  </si>
  <si>
    <t>ธค.65</t>
  </si>
  <si>
    <t>สรุปผลการดำเนินการจัดซื้อจัดจ้างในรอบเดือน มกราคม 2566 (วิธีเฉพาะเจาะจง)</t>
  </si>
  <si>
    <t>วันที่ 1-31 มกราคม 2566</t>
  </si>
  <si>
    <t>สรุปผลการดำเนินการจัดซื้อจัดจ้างในรอบเดือน มกราคม 2566 (วิธี e-bidding)</t>
  </si>
  <si>
    <t>รวมทั้งสิ้น 2 รายการ</t>
  </si>
  <si>
    <t>งานจ้างซ่อมท่อประปาแตกรั่ว พร้อมงานที่เกี่ยวข้อง</t>
  </si>
  <si>
    <t>PO 3300058084</t>
  </si>
  <si>
    <t>สัญญาเลขที่ สสท.(ซท) 2/2566</t>
  </si>
  <si>
    <t>ลงวันที่ 26 มกราคม 2566</t>
  </si>
  <si>
    <t>PO 3300058124</t>
  </si>
  <si>
    <t>สัญญาเลขที่ ป.05-08(66)</t>
  </si>
  <si>
    <t>ลงวันที่ 30 มกราคม 2566</t>
  </si>
  <si>
    <t>PO 3300057741</t>
  </si>
  <si>
    <t>สัญญาเลขที่ ป.05-16(66)</t>
  </si>
  <si>
    <t>ลงวันที่ 5 มกราคม 2566</t>
  </si>
  <si>
    <t>งานจ้างปรับปรุงพื้นที่ให้บริการน้ำอุปโภคบริโภค</t>
  </si>
  <si>
    <t>สำหรับประชาชน - เนื่องจากภัยแล้ง</t>
  </si>
  <si>
    <t>PO 3300057831</t>
  </si>
  <si>
    <t>ลงวันที่ 11 มกราคม 2566</t>
  </si>
  <si>
    <t>สัญญาเลขที่ สสท.(บ) 7/2565</t>
  </si>
  <si>
    <t>งานจ้างปรับปรุงห้องน้ำชาย - หญิง สำหรับพิการ</t>
  </si>
  <si>
    <t>บริเวณชั้น 1 สำนักงานประปาสาขาทุ่งมหาเมฆ</t>
  </si>
  <si>
    <t>PO 3300057833</t>
  </si>
  <si>
    <t>สัญญาเลขที่ สสท.(บ) 9/2565</t>
  </si>
  <si>
    <t xml:space="preserve">งานจ้างบำรุงรักษาเครื่องปรับอากาศ ระยะเวลา 8 เดือน </t>
  </si>
  <si>
    <t>บจก.ราชาแอร์ และ เทคโนโลยี</t>
  </si>
  <si>
    <t>จำนวน 37 เครื่อง ของ สสท. เลขที่ สสท.9/2566</t>
  </si>
  <si>
    <t>PO 3300058119</t>
  </si>
  <si>
    <t>บจก.โยชัว แอร์เทค</t>
  </si>
  <si>
    <t>บจก.จามจุรีไฟฟ้า ก่อสร้าง</t>
  </si>
  <si>
    <t xml:space="preserve">งบลงทุน - งบลงทุน - งานซื้อ/จ้าง (สาขาดำเนินการเอง) </t>
  </si>
  <si>
    <t>งานจ้างปรับปรุงพื้นที่ให้บริการน้ำอุปโภคบริโภคฯ</t>
  </si>
  <si>
    <t>งานจ้างปรับปรุงห้องน้ำชาย - หญิง สำหรับพิการฯ</t>
  </si>
  <si>
    <t>รวมทั้งสิ้น 4 รายการ</t>
  </si>
  <si>
    <t>งบทำการ - ค่าซ่อมแซมและบำรุงรักษาเครื่องปรับอากาศ</t>
  </si>
  <si>
    <t>ค่าซ่อมแซมและบำรุงรักษาสิ่เครื่องปรับอากาศ</t>
  </si>
  <si>
    <t>มค.66</t>
  </si>
  <si>
    <t>งานซื้ออุปกรณ์ด้านจราจร และอุปกรณ์สำหรับผู้พิการ</t>
  </si>
  <si>
    <t>บจก.เอ็นซี อินโนเวชั่น</t>
  </si>
  <si>
    <t>บจก.พี.แอล.ซัพพลาย</t>
  </si>
  <si>
    <t>PO 3300058250</t>
  </si>
  <si>
    <t>เลขที่ สสท. 12/2566</t>
  </si>
  <si>
    <t>บจก.ทีซี แอดวานซ์</t>
  </si>
  <si>
    <t>ลงวันที่ 8 กุมภาพันธ์ 2566</t>
  </si>
  <si>
    <t>PO 3300058480</t>
  </si>
  <si>
    <t>สัญญาเลขที่ ป.05-22(66)</t>
  </si>
  <si>
    <t>ลงวันที่ 21 กุมภาพันธ์ 2566</t>
  </si>
  <si>
    <t xml:space="preserve">งานซื้อหลอดไฟสำหรับใช้ในสำนักงาน ของ สสท. </t>
  </si>
  <si>
    <t>จำนวน 260 หลอด เลขที่ สสท. 11/2566</t>
  </si>
  <si>
    <t>บจก.สหร่วมมิตรการไฟฟ้า (2000)</t>
  </si>
  <si>
    <t>PO 3300058535</t>
  </si>
  <si>
    <t>ลงวันที่ 24 กุมภาพันธ์ 2566</t>
  </si>
  <si>
    <t>บจก.ทูไพ สำนักงานใหญ่</t>
  </si>
  <si>
    <t>งานจ้างก่อสร้างวางท่อประปาและงานที่เกี่ยวข้อง</t>
  </si>
  <si>
    <t>(กรณีเร่งด่วน) พื้นที่เขตสาทร และเขตยานนาวา</t>
  </si>
  <si>
    <t>PO 3300058187</t>
  </si>
  <si>
    <t>สัญญาเลขที่ สสท.(ก) 2/2566</t>
  </si>
  <si>
    <t>ลงวันที่ 2 กุมภาพันธ์ 2566</t>
  </si>
  <si>
    <t>PO 3300058190</t>
  </si>
  <si>
    <t>สัญญาเลขที่ ป.05-12(66)</t>
  </si>
  <si>
    <t>PO 3300058228</t>
  </si>
  <si>
    <t>สัญญาเลขที่ ป.05-07(66)</t>
  </si>
  <si>
    <t>ลงวันที่ 7 กุมภาพันธ์ 2566</t>
  </si>
  <si>
    <t>PO 3300058236</t>
  </si>
  <si>
    <t>สัญญาเลขที่ ป.05-13(66)</t>
  </si>
  <si>
    <t>PO 3300058296</t>
  </si>
  <si>
    <t>สัญญาเลขที่ ป.05-11(66)</t>
  </si>
  <si>
    <t>ลงวันที่ 9 กุมภาพันธ์ 2566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</si>
  <si>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</si>
  <si>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กุมภาพันธ์ 2566 (วิธีเฉพาะเจาะจง)</t>
  </si>
  <si>
    <t>วันที่ 1-28 กุมภาพันธ์ 2566</t>
  </si>
  <si>
    <t>สรุปผลการดำเนินการจัดซื้อจัดจ้างในรอบเดือน กุมภาพันธ์ 2566 (วิธี e-bidding)</t>
  </si>
  <si>
    <t>ค่าวัสดุอื่นๆ - (งานซื้ออุปกรณ์ด้านจราจร และอุปกรณ์สำหรับผู้พิการฯ)</t>
  </si>
  <si>
    <t>งบทำการ - ค่าวัสดุอื่นๆ</t>
  </si>
  <si>
    <t>วัสดุคอมพิวเตอร์ และวัสดุไฟฟ้า วิทยุ - (งานซื้อหลอดไฟสำหรับใช้ในสำนักงาน ของ สสท.)</t>
  </si>
  <si>
    <t>งบทำการ - ค่าวัสดุคอมพิวเตอร์ และวัสดุไฟฟ้า วิทยุ</t>
  </si>
  <si>
    <t>กพ.66</t>
  </si>
  <si>
    <t xml:space="preserve">สรุปผลการจัดซื้อจัดจ้างกับผู้ประกอบการ SMEs สะสม ม.ค.66 </t>
  </si>
  <si>
    <t xml:space="preserve">สรุปผลการจัดซื้อจัดจ้างกับผู้ประกอบการ SMEs สะสม ก.พ.66 </t>
  </si>
  <si>
    <t>สรุปผลการดำเนินการจัดซื้อจัดจ้างในรอบเดือน มีนาคม 2566 (วิธีเฉพาะเจาะจง)</t>
  </si>
  <si>
    <t>วันที่ 1-31 มีนาคม 2566</t>
  </si>
  <si>
    <t>สรุปผลการดำเนินการจัดซื้อจัดจ้างในรอบเดือน มีนาคม 2566 (วิธี e-bidding)</t>
  </si>
  <si>
    <t>งานจ้างก่อสร้างวางท่อประปา ในโครงการจัดสรร,ย้ายแนว</t>
  </si>
  <si>
    <t>ท่อประปา, ติดตั้งหัวดับเพลิง และงานที่เกี่ยวข้อง</t>
  </si>
  <si>
    <t>PO 3300058663</t>
  </si>
  <si>
    <t>ลงวันที่ 8 มีนาคม 2566</t>
  </si>
  <si>
    <t>สัญญาเลขที่ สสท.(ธ) 1/2566</t>
  </si>
  <si>
    <t>งานจ้างผลิตพร้อมติดตั้งป้ายประชาสัมพันธ์ สสท.</t>
  </si>
  <si>
    <t>ร้าน พี.พี.แอดเวอร์ไทซิ่ง (ไม่เข้าร่วมระบบภาษีมูลค่าเพิ่ม)</t>
  </si>
  <si>
    <t>44,720.00 (ไม่เข้าร่วมระบบภาษีมูลค่าเพิ่ม)</t>
  </si>
  <si>
    <t>เลขที่ สสท. 13/2566</t>
  </si>
  <si>
    <t>PO 3300058813</t>
  </si>
  <si>
    <t>ร้าน ไฮไซน์ สตูดิโอ</t>
  </si>
  <si>
    <t>ลงวันที่ 17 มีนาคม 2566</t>
  </si>
  <si>
    <t>ร้าน นคร โตเกียว</t>
  </si>
  <si>
    <t>บจก.ดี ลัคกี้ อินเตอร์ พริ้นติ้ง แอนด์ เซอร์วิส</t>
  </si>
  <si>
    <t>PO 3300058853</t>
  </si>
  <si>
    <t>สัญญาเลขที่ ป.05-24(66)</t>
  </si>
  <si>
    <t>ลงวันที่ 21 มีนาคม 2566</t>
  </si>
  <si>
    <t>งานซื้อเครืองวัดความเข้มแสงสว่าง (Lux Meter) ของ สสท.</t>
  </si>
  <si>
    <t>บจก.ทีซี ไซเอนซ์ (สำนักงานใหญ่)</t>
  </si>
  <si>
    <t>เลขที่ สสท.14/2566</t>
  </si>
  <si>
    <t>บจก.ชิงหัว อินเตอร์เทรด (สำนักงานใหญ่)</t>
  </si>
  <si>
    <t>PO 3300059001</t>
  </si>
  <si>
    <t>ลงวันที่ 31 มีนาคม 2566</t>
  </si>
  <si>
    <t>บจก.มาเทอร์โน่</t>
  </si>
  <si>
    <t>งานซื้อหมึกพิมพ์ ของ สสท. จำนวน 147 กล่อง            เลขที่ สสท.(จซ) 1/2566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</si>
  <si>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</si>
  <si>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</si>
  <si>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3300059009</t>
  </si>
  <si>
    <t>บจก.พี.พี. พริ้นเตอร์แอนด์ซัพพลาย</t>
  </si>
  <si>
    <t>PO 3300059010</t>
  </si>
  <si>
    <t>PO 3300058798</t>
  </si>
  <si>
    <t>สัญญาเลขที่ ป.05-17(66)</t>
  </si>
  <si>
    <t>ลงวันที่ 16 มีนาคม 2566</t>
  </si>
  <si>
    <t>PO 3300058865</t>
  </si>
  <si>
    <t>สัญญาเลขที่ ป.05-18(66)</t>
  </si>
  <si>
    <t>ลงวันที่ 22 มีนาคม 2566</t>
  </si>
  <si>
    <t>PO 3300058907</t>
  </si>
  <si>
    <t>สัญญาเลขที่ ป.05-19(66)</t>
  </si>
  <si>
    <t>ลงวันที่ 24 มีนาคม 2566</t>
  </si>
  <si>
    <t>PO 3300059014</t>
  </si>
  <si>
    <t>สัญญาเลขที่ ป.05-21(66)</t>
  </si>
  <si>
    <t xml:space="preserve">สรุปผลการจัดซื้อจัดจ้างกับผู้ประกอบการ SMEs สะสม มี.ค.66 </t>
  </si>
  <si>
    <t xml:space="preserve">งบลงทุน - งานขยายเขต - รับจ้างงาน </t>
  </si>
  <si>
    <t>งบทำการ - ค่าจ้างเหมาบริการ</t>
  </si>
  <si>
    <t>งานซื้อเครื่องวัดความเข้มแสง (Lux Meter)</t>
  </si>
  <si>
    <t>ค่าวัสดุคอมพิวเตอร์ และวัสดุไฟฟ้า วิทยุ (งานซื้อหมึกพิมพ์ฯ)</t>
  </si>
  <si>
    <t>มีค.66</t>
  </si>
  <si>
    <t>(กรณีเร่งด่วน) พื้นที่เขตบางรัก และเขตบางคอแหลม</t>
  </si>
  <si>
    <t>PO 3300059044</t>
  </si>
  <si>
    <t>สัญญาเลขที่ สสท.(ก) 1/2566</t>
  </si>
  <si>
    <t>ลงวันที่ 3 เมษายน 2566</t>
  </si>
  <si>
    <t>PO 3300059110</t>
  </si>
  <si>
    <t>สัญญาเลขที่ ป.05-23(66)</t>
  </si>
  <si>
    <t>ลงวันที่ 7 เมษายน 2566</t>
  </si>
  <si>
    <t>งานจ้างซ่อมประตูอัตโนมัติ ทางเข้าอาคารสำนักงานชั้น 1</t>
  </si>
  <si>
    <t>บจก.ชิโนว์ชา</t>
  </si>
  <si>
    <t>สสท. สัญญาเลขที่ สสท. 15/2566</t>
  </si>
  <si>
    <t>บจก.อิเล็คทริค ออโต้คีย์ (สำนักงานใหญ่)</t>
  </si>
  <si>
    <t>PO 3300059227</t>
  </si>
  <si>
    <t>ลงวันที่ 20 เมษายน 2566</t>
  </si>
  <si>
    <t>บจก.10 กันยา</t>
  </si>
  <si>
    <t>สรุปผลการดำเนินการจัดซื้อจัดจ้างในรอบเดือน เมษายน 2566 (วิธีเฉพาะเจาะจง)</t>
  </si>
  <si>
    <t>วันที่ 1-30 เมษายน 2566</t>
  </si>
  <si>
    <t>สรุปผลการดำเนินการจัดซื้อจัดจ้างในรอบเดือน เมษายน 2566 (วิธี e-bidding)</t>
  </si>
  <si>
    <t>สัญญาเลขที่ ป.05-20(66)</t>
  </si>
  <si>
    <t>บจก.โชควิลัยทรัพย์</t>
  </si>
  <si>
    <t>ลงวันที่ 5 เมษายน 2566</t>
  </si>
  <si>
    <t>งานซื้อลิฟต์โดยสารสำหรับอาคาร 5 ชั้น พร้อมติดตั้งและ</t>
  </si>
  <si>
    <t>บจก.ดีทรัสส์ กรุ๊ป</t>
  </si>
  <si>
    <t>รื้อถอนลิฟต์โดยสารเดิม ณ อาคารสำนักงานประปา</t>
  </si>
  <si>
    <t>บจก.เอเชียน เอเลเวเตอร์</t>
  </si>
  <si>
    <t>สาขาทุ่งมหาเมฆ เลขที่ สสท.10/2566</t>
  </si>
  <si>
    <t>บจก.อีซีจี คอร์ปอเรชั่น</t>
  </si>
  <si>
    <t>PO 3300059329</t>
  </si>
  <si>
    <t>บจก.ทีแอล เอ็นจิเนียริ่ง แอนด์ เซอร์วิส</t>
  </si>
  <si>
    <t>ลงวันที่ 28 เมษายน 2566</t>
  </si>
  <si>
    <t>บจก.ไพโอเนียร์ลิฟท์แอนด์เครน</t>
  </si>
  <si>
    <t xml:space="preserve">สรุปผลการจัดซื้อจัดจ้างกับผู้ประกอบการ SMEs สะสม เม.ย.66 </t>
  </si>
  <si>
    <t>ค่าซ่อมแซมและบำรุงรักษาเครื่องตกแต่งและเครื่องใช้สำนักงาน</t>
  </si>
  <si>
    <t>งบทำการ - ค่าซ่อมแซมบำรุงรักษาเครื่องตกแต่งและเครื่องใช้สำนักงาน</t>
  </si>
  <si>
    <t>งบลงทุน - งานเปลี่ยนท่อ - ปรับปรุงกำลังน้ำ</t>
  </si>
  <si>
    <t>งานซื้อลิฟต์โดยสารสำหรับอาคาร 5 ชั้น พร้อมติดตั้งและรื้อถอนฯ</t>
  </si>
  <si>
    <t>PO 3300059082</t>
  </si>
  <si>
    <t>เมย.66</t>
  </si>
  <si>
    <t>หจก.อินแอนด์ออนเซอร์วิส</t>
  </si>
  <si>
    <t>PO 3300059651</t>
  </si>
  <si>
    <t>สัญญาเลขที่ ป.05-25(66)</t>
  </si>
  <si>
    <t>ลงวันที่ 25 พฤษภาคม 2566</t>
  </si>
  <si>
    <t>วันที่ 1-31 พฤษภาคม 2566</t>
  </si>
  <si>
    <t>สรุปผลการดำเนินการจัดซื้อจัดจ้างในรอบเดือน พฤษภาคม 2566 (วิธี e-bidding)</t>
  </si>
  <si>
    <t>พค.66</t>
  </si>
  <si>
    <t>สรุปผลการดำเนินการจัดซื้อจัดจ้างในรอบเดือน มิถุนายน 2566 (วิธี e-bidding)</t>
  </si>
  <si>
    <t>วันที่ 1-30 มิถุนายน 2566</t>
  </si>
  <si>
    <t>PO 3300059790</t>
  </si>
  <si>
    <t>สัญญาเลขที่ ป.05-26(66)</t>
  </si>
  <si>
    <t>ลงวันที่ 2 มิถุนายน 2566</t>
  </si>
  <si>
    <t>PO 3300060090</t>
  </si>
  <si>
    <t>สัญญาเลขที่ ป.05-27(66)</t>
  </si>
  <si>
    <t>ลงวันที่ 28 มิถุนายน 2566</t>
  </si>
  <si>
    <t xml:space="preserve">สรุปผลการจัดซื้อจัดจ้างกับผู้ประกอบการ SMEs สะสม มิ.ย. 66 </t>
  </si>
  <si>
    <t xml:space="preserve">สรุปผลการจัดซื้อจัดจ้างกับผู้ประกอบการ SMEs สะสม พ.ค. 66 </t>
  </si>
  <si>
    <t>มิย.66</t>
  </si>
  <si>
    <t>สรุปผลการดำเนินการจัดซื้อจัดจ้างในรอบเดือน กรกฎาคม 2566 (วิธี e-bidding)</t>
  </si>
  <si>
    <t>วันที่ 1-31 กรกฎาคม 2566</t>
  </si>
  <si>
    <t>PO 3300060227</t>
  </si>
  <si>
    <t>สัญญาเลขที่ ซป05-01-66</t>
  </si>
  <si>
    <t>ลงวันที่ 11 กรกฎาคม 2566</t>
  </si>
  <si>
    <t>สรุปผลการดำเนินการจัดซื้อจัดจ้างในรอบเดือน กรกฎาคม 2566 (วิธีเฉพาะเจาะจง)</t>
  </si>
  <si>
    <t>งานจ้างซ่อมเครื่องปรับอากาศ สสท. จำนวน 6 เครื่อง</t>
  </si>
  <si>
    <t>บจก.ราชาแอร์ และ เทคโนโลยี (สำนักงานใหญ่)</t>
  </si>
  <si>
    <t>เลขที่ สสท. 17-2566</t>
  </si>
  <si>
    <t>PO 3300060419</t>
  </si>
  <si>
    <t>บจก.จามจุรี ไฟฟ้า ก่อสร้าง</t>
  </si>
  <si>
    <t>ลงวันที่ 25 กรกฎาคม 2566</t>
  </si>
  <si>
    <t xml:space="preserve">สรุปผลการจัดซื้อจัดจ้างกับผู้ประกอบการ SMEs สะสม ก.ค. 66 </t>
  </si>
  <si>
    <t>ค่าซ่อมแซมและบำรุงรักษาเครื่องปรับอากาศ</t>
  </si>
  <si>
    <t>งบทำการ - งานค่าจ้างเหมาซ่อมท่อแตกท่อรั่ว</t>
  </si>
  <si>
    <t>งบทำการ - งานค่าซ่อมแซมและบำรุงรักษาเครื่องปรับอากาศ</t>
  </si>
  <si>
    <t>กค.66</t>
  </si>
  <si>
    <t>สรุปผลการดำเนินการจัดซื้อจัดจ้างในรอบเดือน สิงหาคม 2566 (วิธีเฉพาะเจาะจง)</t>
  </si>
  <si>
    <t>วันที่ 1-31 สิงหาคม 2566</t>
  </si>
  <si>
    <t>งานซื้อแบตเตอรี่ไฟฉุกเฉินและระบบสัญญาณเตือนเหตุ</t>
  </si>
  <si>
    <t>บจก.ไฟร์ เซอร์วิส โปรเทคชั่น</t>
  </si>
  <si>
    <t>เพลิงไหม้ พร้อมติดตั้ง ของ สสท. จำนวน 16 ก้อน</t>
  </si>
  <si>
    <t>PO 3300060724</t>
  </si>
  <si>
    <t>เลขที่ สสท.19-2566</t>
  </si>
  <si>
    <t>บจก.พิพัฒน์ไฟร์เซอร์วิส</t>
  </si>
  <si>
    <t>ลงวันที่ 23 สิงหาคม 2566</t>
  </si>
  <si>
    <t>บจก.โปรเฟสชั่นแนล เซฟตี้</t>
  </si>
  <si>
    <t>งานจ้างซ่อมบำรุงรถบรรทุก ISUZU หมายเลขทะเบียน</t>
  </si>
  <si>
    <t>ถฬ 2348 ของ สบก.กรก.สสท.</t>
  </si>
  <si>
    <t>PO 3300060803</t>
  </si>
  <si>
    <t>เลขที่ สสท.(ล)3-2566</t>
  </si>
  <si>
    <t>บจก.เอ็มพี ซาบิสุ</t>
  </si>
  <si>
    <t>ลงวันที่ 29 สิงหาคม 2566</t>
  </si>
  <si>
    <t xml:space="preserve">สรุปผลการจัดซื้อจัดจ้างกับผู้ประกอบการ SMEs สะสม ส.ค. 66 </t>
  </si>
  <si>
    <t>ค่าซ่อมแซมและบำรุงยานพาหนะ</t>
  </si>
  <si>
    <t>ค่าวัสดุสำนักงาน งานบ้าน งานครัว</t>
  </si>
  <si>
    <t>งบทำการ - งานค่าซ่อมแซมและบำรุงยานพาหนะ</t>
  </si>
  <si>
    <t>งบทำการ - ค่าวัสดุสำนักงาน งานบ้าน งานครัว</t>
  </si>
  <si>
    <t>รวมทั้งสิ้น 66 รายการ</t>
  </si>
  <si>
    <t>สค.66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</si>
</sst>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);[Red]\(#,##0.00\)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6"/>
      <color theme="1"/>
      <name val="Wingdings"/>
      <charset val="2"/>
    </font>
    <font>
      <b/>
      <sz val="26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5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4" fontId="2" fillId="0" borderId="1" xfId="3" applyNumberFormat="1" applyFont="1" applyBorder="1" applyAlignment="1">
      <alignment horizontal="center" vertical="center" wrapText="1"/>
    </xf>
    <xf numFmtId="4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3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4" fontId="3" fillId="0" borderId="0" xfId="3" applyNumberFormat="1" applyFont="1" applyBorder="1"/>
    <xf numFmtId="187" fontId="3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3" applyNumberFormat="1" applyFont="1"/>
    <xf numFmtId="187" fontId="3" fillId="0" borderId="0" xfId="0" applyNumberFormat="1" applyFont="1"/>
    <xf numFmtId="4" fontId="3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4" fontId="2" fillId="0" borderId="18" xfId="3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3" fillId="0" borderId="0" xfId="3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4" fontId="3" fillId="0" borderId="17" xfId="3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3" fontId="7" fillId="4" borderId="1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11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43" fontId="6" fillId="0" borderId="1" xfId="1" applyFont="1" applyBorder="1"/>
    <xf numFmtId="43" fontId="6" fillId="0" borderId="3" xfId="1" applyFont="1" applyBorder="1"/>
    <xf numFmtId="43" fontId="6" fillId="0" borderId="2" xfId="1" applyFont="1" applyBorder="1"/>
    <xf numFmtId="0" fontId="6" fillId="0" borderId="1" xfId="0" applyFont="1" applyBorder="1"/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0" fontId="6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6" fillId="0" borderId="2" xfId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43" fontId="6" fillId="4" borderId="3" xfId="1" applyFont="1" applyFill="1" applyBorder="1"/>
    <xf numFmtId="43" fontId="6" fillId="4" borderId="3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4" borderId="1" xfId="1" applyFont="1" applyFill="1" applyBorder="1"/>
    <xf numFmtId="43" fontId="6" fillId="4" borderId="2" xfId="1" applyFont="1" applyFill="1" applyBorder="1"/>
    <xf numFmtId="10" fontId="6" fillId="4" borderId="1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/>
    <xf numFmtId="43" fontId="7" fillId="5" borderId="1" xfId="1" applyFont="1" applyFill="1" applyBorder="1"/>
    <xf numFmtId="43" fontId="6" fillId="5" borderId="1" xfId="1" applyFont="1" applyFill="1" applyBorder="1"/>
    <xf numFmtId="43" fontId="15" fillId="5" borderId="1" xfId="1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/>
    </xf>
    <xf numFmtId="43" fontId="6" fillId="5" borderId="2" xfId="1" applyFont="1" applyFill="1" applyBorder="1"/>
    <xf numFmtId="10" fontId="6" fillId="5" borderId="1" xfId="2" applyNumberFormat="1" applyFont="1" applyFill="1" applyBorder="1" applyAlignment="1">
      <alignment horizontal="center"/>
    </xf>
    <xf numFmtId="43" fontId="15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0" xfId="0" applyFont="1"/>
    <xf numFmtId="43" fontId="7" fillId="0" borderId="0" xfId="1" applyFont="1" applyBorder="1"/>
    <xf numFmtId="10" fontId="7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43" fontId="7" fillId="0" borderId="0" xfId="1" applyFont="1"/>
    <xf numFmtId="43" fontId="6" fillId="0" borderId="0" xfId="1" applyFont="1"/>
    <xf numFmtId="43" fontId="7" fillId="0" borderId="0" xfId="1" applyFont="1" applyBorder="1" applyAlignment="1"/>
    <xf numFmtId="43" fontId="7" fillId="0" borderId="19" xfId="1" applyFont="1" applyBorder="1"/>
    <xf numFmtId="43" fontId="6" fillId="0" borderId="0" xfId="1" applyFont="1" applyBorder="1"/>
    <xf numFmtId="188" fontId="7" fillId="0" borderId="0" xfId="1" applyNumberFormat="1" applyFont="1" applyBorder="1"/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6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1" xfId="4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43" fontId="22" fillId="0" borderId="0" xfId="1" applyFont="1"/>
    <xf numFmtId="4" fontId="23" fillId="0" borderId="0" xfId="0" applyNumberFormat="1" applyFont="1" applyBorder="1"/>
    <xf numFmtId="4" fontId="24" fillId="7" borderId="0" xfId="0" applyNumberFormat="1" applyFont="1" applyFill="1" applyBorder="1"/>
    <xf numFmtId="0" fontId="22" fillId="0" borderId="0" xfId="0" applyFont="1" applyAlignment="1">
      <alignment horizontal="center"/>
    </xf>
    <xf numFmtId="17" fontId="22" fillId="0" borderId="0" xfId="0" applyNumberFormat="1" applyFont="1"/>
    <xf numFmtId="43" fontId="7" fillId="0" borderId="8" xfId="1" applyFont="1" applyBorder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0" xfId="0" applyFont="1" applyBorder="1"/>
    <xf numFmtId="0" fontId="6" fillId="7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3" fontId="22" fillId="0" borderId="0" xfId="0" applyNumberFormat="1" applyFont="1"/>
    <xf numFmtId="0" fontId="3" fillId="2" borderId="4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0" fontId="6" fillId="10" borderId="0" xfId="0" applyFont="1" applyFill="1"/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3" fillId="2" borderId="11" xfId="0" applyFont="1" applyFill="1" applyBorder="1" applyAlignment="1"/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4" fontId="3" fillId="0" borderId="11" xfId="3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22" fillId="0" borderId="2" xfId="0" applyFont="1" applyBorder="1"/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8" xfId="3" applyNumberFormat="1" applyFont="1" applyBorder="1" applyAlignment="1">
      <alignment horizontal="center" vertical="center" wrapText="1"/>
    </xf>
    <xf numFmtId="4" fontId="2" fillId="0" borderId="11" xfId="3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4" xfId="3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8" xfId="0" applyNumberFormat="1" applyFont="1" applyBorder="1" applyAlignment="1">
      <alignment horizontal="center" vertical="center" wrapText="1"/>
    </xf>
    <xf numFmtId="187" fontId="2" fillId="0" borderId="1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8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4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7" fontId="6" fillId="9" borderId="7" xfId="0" applyNumberFormat="1" applyFont="1" applyFill="1" applyBorder="1" applyAlignment="1">
      <alignment horizontal="center" vertical="center"/>
    </xf>
    <xf numFmtId="17" fontId="6" fillId="9" borderId="10" xfId="0" applyNumberFormat="1" applyFont="1" applyFill="1" applyBorder="1" applyAlignment="1">
      <alignment horizontal="center" vertical="center"/>
    </xf>
    <xf numFmtId="17" fontId="6" fillId="9" borderId="12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15" fillId="2" borderId="11" xfId="4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" fontId="6" fillId="9" borderId="4" xfId="0" applyNumberFormat="1" applyFont="1" applyFill="1" applyBorder="1" applyAlignment="1">
      <alignment horizontal="center" vertical="center"/>
    </xf>
    <xf numFmtId="17" fontId="6" fillId="9" borderId="8" xfId="0" applyNumberFormat="1" applyFont="1" applyFill="1" applyBorder="1" applyAlignment="1">
      <alignment horizontal="center" vertical="center"/>
    </xf>
    <xf numFmtId="17" fontId="6" fillId="9" borderId="11" xfId="0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6" borderId="1" xfId="4" applyFont="1" applyFill="1" applyBorder="1" applyAlignment="1">
      <alignment horizontal="center" vertical="center" wrapText="1"/>
    </xf>
    <xf numFmtId="0" fontId="5" fillId="6" borderId="2" xfId="4" applyFont="1" applyFill="1" applyBorder="1" applyAlignment="1">
      <alignment horizontal="center" vertical="center" wrapText="1"/>
    </xf>
    <xf numFmtId="0" fontId="5" fillId="6" borderId="3" xfId="4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2CD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25C5F58-193C-4420-A235-18D8426AFEB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3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3ADAEEF-BD56-46BB-A158-06C0D26DCEA8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6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F3E0235-5614-4B18-8BF2-62C1D9D1BEB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0DB01DF-4E3C-43A0-8E72-57D11D098E8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EED919B-F1E5-4443-8E58-5B641A6DBF7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9475D43-50AA-4BBA-B3DE-89ABE652668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EF770DF-3ACD-47FA-A992-777DEA52383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60930BF-740A-46FA-B216-74AA9F1D52B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B192BC1-B99E-4F25-AA56-02B2AD37BF94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C3E3E57-AADF-4FBB-AD85-F0BAEA0F8B8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63528F20-E82F-43D0-A663-F93597128BB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2978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43"/>
  <sheetViews>
    <sheetView topLeftCell="A4" zoomScale="85" zoomScaleNormal="85" zoomScaleSheetLayoutView="100" workbookViewId="0">
      <pane ySplit="4" topLeftCell="A8" activePane="bottomLeft" state="frozen"/>
      <selection activeCell="R4" sqref="R4"/>
      <selection pane="bottomLeft" activeCell="AJ12" sqref="AJ12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7" width="12.25" style="125" customWidth="1"/>
    <col min="8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6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36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36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36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</row>
    <row r="5" spans="1:36" ht="33.75" customHeight="1" x14ac:dyDescent="0.3">
      <c r="A5" s="70"/>
      <c r="B5" s="70"/>
      <c r="C5" s="70"/>
      <c r="D5" s="70"/>
      <c r="E5" s="70"/>
      <c r="F5" s="447">
        <v>243162</v>
      </c>
      <c r="G5" s="436"/>
      <c r="H5" s="447">
        <v>23682</v>
      </c>
      <c r="I5" s="436"/>
      <c r="J5" s="447">
        <v>23712</v>
      </c>
      <c r="K5" s="436"/>
      <c r="L5" s="447">
        <v>23743</v>
      </c>
      <c r="M5" s="436"/>
      <c r="N5" s="447">
        <v>23774</v>
      </c>
      <c r="O5" s="436"/>
      <c r="P5" s="440">
        <v>23802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169</v>
      </c>
      <c r="AE5" s="443"/>
      <c r="AF5" s="444"/>
    </row>
    <row r="6" spans="1:36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36" s="73" customFormat="1" ht="54" customHeight="1" x14ac:dyDescent="0.2">
      <c r="A7" s="436"/>
      <c r="B7" s="436"/>
      <c r="C7" s="71" t="s">
        <v>146</v>
      </c>
      <c r="D7" s="72" t="s">
        <v>141</v>
      </c>
      <c r="E7" s="72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3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/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708683.17999999993</v>
      </c>
      <c r="AE10" s="84">
        <f>F10+H10+J10+L10</f>
        <v>708683.17999999993</v>
      </c>
      <c r="AF10" s="90">
        <f>AE10/AD10</f>
        <v>1</v>
      </c>
      <c r="AI10" s="69">
        <v>386894.39</v>
      </c>
      <c r="AJ10" s="69">
        <v>321788.78999999998</v>
      </c>
    </row>
    <row r="11" spans="1:3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/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0</v>
      </c>
      <c r="AE11" s="84">
        <f t="shared" ref="AE11:AE32" si="0">F11+H11+J11+L11</f>
        <v>0</v>
      </c>
      <c r="AF11" s="90" t="e">
        <f t="shared" ref="AF11:AF33" si="1">AE11/AD11</f>
        <v>#DIV/0!</v>
      </c>
    </row>
    <row r="12" spans="1:3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3" si="2">SUM(F14:AC14)</f>
        <v>0</v>
      </c>
      <c r="AE14" s="84">
        <f t="shared" si="0"/>
        <v>0</v>
      </c>
      <c r="AF14" s="90" t="e">
        <f t="shared" si="1"/>
        <v>#DIV/0!</v>
      </c>
    </row>
    <row r="15" spans="1:3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/>
      <c r="B25" s="87"/>
      <c r="C25" s="92"/>
      <c r="D25" s="85"/>
      <c r="E25" s="85"/>
      <c r="F25" s="88"/>
      <c r="G25" s="89"/>
      <c r="H25" s="89"/>
      <c r="I25" s="89"/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0</v>
      </c>
      <c r="AE25" s="84">
        <f t="shared" si="0"/>
        <v>0</v>
      </c>
      <c r="AF25" s="90" t="e">
        <f t="shared" si="1"/>
        <v>#DIV/0!</v>
      </c>
    </row>
    <row r="26" spans="1:32" ht="18.75" customHeight="1" x14ac:dyDescent="0.3">
      <c r="A26" s="99"/>
      <c r="B26" s="100" t="s">
        <v>155</v>
      </c>
      <c r="C26" s="101"/>
      <c r="D26" s="102"/>
      <c r="E26" s="102"/>
      <c r="F26" s="103"/>
      <c r="G26" s="104"/>
      <c r="H26" s="104"/>
      <c r="I26" s="104"/>
      <c r="J26" s="105"/>
      <c r="K26" s="106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5"/>
      <c r="AE26" s="105">
        <f t="shared" si="0"/>
        <v>0</v>
      </c>
      <c r="AF26" s="107" t="e">
        <f t="shared" si="1"/>
        <v>#DIV/0!</v>
      </c>
    </row>
    <row r="27" spans="1:32" ht="18.75" customHeight="1" x14ac:dyDescent="0.3">
      <c r="A27" s="82">
        <v>1</v>
      </c>
      <c r="B27" s="87" t="s">
        <v>156</v>
      </c>
      <c r="C27" s="92">
        <v>0</v>
      </c>
      <c r="D27" s="85">
        <v>0</v>
      </c>
      <c r="E27" s="85"/>
      <c r="F27" s="88"/>
      <c r="G27" s="89"/>
      <c r="H27" s="89"/>
      <c r="I27" s="89"/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0</v>
      </c>
      <c r="AE27" s="84">
        <f t="shared" si="0"/>
        <v>0</v>
      </c>
      <c r="AF27" s="90" t="e">
        <f t="shared" si="1"/>
        <v>#DIV/0!</v>
      </c>
    </row>
    <row r="28" spans="1:32" ht="18.75" customHeight="1" x14ac:dyDescent="0.3">
      <c r="A28" s="82">
        <v>2</v>
      </c>
      <c r="B28" s="87" t="s">
        <v>157</v>
      </c>
      <c r="C28" s="92">
        <v>400000</v>
      </c>
      <c r="D28" s="85">
        <v>400000</v>
      </c>
      <c r="E28" s="85"/>
      <c r="F28" s="88">
        <v>389901</v>
      </c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389901</v>
      </c>
      <c r="AE28" s="84">
        <f t="shared" si="0"/>
        <v>389901</v>
      </c>
      <c r="AF28" s="90">
        <f t="shared" si="1"/>
        <v>1</v>
      </c>
    </row>
    <row r="29" spans="1:32" ht="18.75" customHeight="1" x14ac:dyDescent="0.3">
      <c r="A29" s="82">
        <v>3</v>
      </c>
      <c r="B29" s="87" t="s">
        <v>158</v>
      </c>
      <c r="C29" s="92">
        <v>5239000</v>
      </c>
      <c r="D29" s="85">
        <v>5239000</v>
      </c>
      <c r="E29" s="85"/>
      <c r="F29" s="88">
        <f>2052369.16</f>
        <v>2052369.16</v>
      </c>
      <c r="G29" s="89"/>
      <c r="H29" s="89"/>
      <c r="I29" s="89"/>
      <c r="J29" s="84"/>
      <c r="K29" s="86"/>
      <c r="L29" s="84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>SUM(F29:AC29)</f>
        <v>2052369.16</v>
      </c>
      <c r="AE29" s="84">
        <f t="shared" si="0"/>
        <v>2052369.16</v>
      </c>
      <c r="AF29" s="90">
        <f t="shared" si="1"/>
        <v>1</v>
      </c>
    </row>
    <row r="30" spans="1:32" x14ac:dyDescent="0.3">
      <c r="A30" s="82">
        <v>4</v>
      </c>
      <c r="B30" s="87" t="s">
        <v>159</v>
      </c>
      <c r="C30" s="92">
        <v>2000000</v>
      </c>
      <c r="D30" s="85">
        <v>2000000</v>
      </c>
      <c r="E30" s="85"/>
      <c r="F30" s="88">
        <f>1985169</f>
        <v>1985169</v>
      </c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>SUM(F30:AC30)</f>
        <v>1985169</v>
      </c>
      <c r="AE30" s="84">
        <f t="shared" si="0"/>
        <v>1985169</v>
      </c>
      <c r="AF30" s="90">
        <f t="shared" si="1"/>
        <v>1</v>
      </c>
    </row>
    <row r="31" spans="1:32" x14ac:dyDescent="0.3">
      <c r="A31" s="82">
        <v>5</v>
      </c>
      <c r="B31" s="87" t="s">
        <v>160</v>
      </c>
      <c r="C31" s="92">
        <v>200000</v>
      </c>
      <c r="D31" s="85"/>
      <c r="E31" s="85">
        <v>17120</v>
      </c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/>
      <c r="AF31" s="90" t="e">
        <f t="shared" si="1"/>
        <v>#DIV/0!</v>
      </c>
    </row>
    <row r="32" spans="1:32" x14ac:dyDescent="0.3">
      <c r="A32" s="82"/>
      <c r="B32" s="87" t="s">
        <v>161</v>
      </c>
      <c r="C32" s="92">
        <v>520000</v>
      </c>
      <c r="D32" s="85">
        <v>520000</v>
      </c>
      <c r="E32" s="85">
        <v>55000</v>
      </c>
      <c r="F32" s="88">
        <f>16000+21600</f>
        <v>37600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37600</v>
      </c>
      <c r="AE32" s="84">
        <f t="shared" si="0"/>
        <v>37600</v>
      </c>
      <c r="AF32" s="90">
        <f t="shared" si="1"/>
        <v>1</v>
      </c>
    </row>
    <row r="33" spans="1:32" x14ac:dyDescent="0.3">
      <c r="A33" s="108"/>
      <c r="B33" s="109" t="s">
        <v>162</v>
      </c>
      <c r="C33" s="110"/>
      <c r="D33" s="111"/>
      <c r="E33" s="111"/>
      <c r="F33" s="112"/>
      <c r="G33" s="113"/>
      <c r="H33" s="113"/>
      <c r="I33" s="113"/>
      <c r="J33" s="111"/>
      <c r="K33" s="114"/>
      <c r="L33" s="111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1">
        <f t="shared" si="2"/>
        <v>0</v>
      </c>
      <c r="AE33" s="111">
        <f t="shared" ref="AE33" si="3">F33+H33+J33</f>
        <v>0</v>
      </c>
      <c r="AF33" s="115" t="e">
        <f t="shared" si="1"/>
        <v>#DIV/0!</v>
      </c>
    </row>
    <row r="34" spans="1:32" x14ac:dyDescent="0.3">
      <c r="A34" s="82"/>
      <c r="B34" s="83"/>
      <c r="C34" s="92"/>
      <c r="D34" s="84"/>
      <c r="E34" s="84"/>
      <c r="F34" s="116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/>
      <c r="AE34" s="84"/>
      <c r="AF34" s="90"/>
    </row>
    <row r="35" spans="1:32" s="119" customFormat="1" x14ac:dyDescent="0.3">
      <c r="A35" s="117"/>
      <c r="B35" s="117" t="s">
        <v>163</v>
      </c>
      <c r="C35" s="92">
        <f t="shared" ref="C35:AC35" si="4">SUM(C9:C33)</f>
        <v>110163852</v>
      </c>
      <c r="D35" s="92">
        <f t="shared" si="4"/>
        <v>109753750</v>
      </c>
      <c r="E35" s="92">
        <f t="shared" si="4"/>
        <v>282222</v>
      </c>
      <c r="F35" s="92">
        <f t="shared" si="4"/>
        <v>8700195.6799999997</v>
      </c>
      <c r="G35" s="92">
        <f t="shared" si="4"/>
        <v>199940.3</v>
      </c>
      <c r="H35" s="92">
        <f t="shared" si="4"/>
        <v>0</v>
      </c>
      <c r="I35" s="92">
        <f t="shared" si="4"/>
        <v>0</v>
      </c>
      <c r="J35" s="92">
        <f t="shared" si="4"/>
        <v>0</v>
      </c>
      <c r="K35" s="92">
        <f t="shared" si="4"/>
        <v>0</v>
      </c>
      <c r="L35" s="92">
        <f>SUM(L9:L33)</f>
        <v>0</v>
      </c>
      <c r="M35" s="92">
        <f t="shared" si="4"/>
        <v>0</v>
      </c>
      <c r="N35" s="92">
        <f t="shared" si="4"/>
        <v>0</v>
      </c>
      <c r="O35" s="92">
        <f t="shared" si="4"/>
        <v>0</v>
      </c>
      <c r="P35" s="92">
        <f t="shared" si="4"/>
        <v>0</v>
      </c>
      <c r="Q35" s="92">
        <f t="shared" si="4"/>
        <v>0</v>
      </c>
      <c r="R35" s="92">
        <f t="shared" si="4"/>
        <v>0</v>
      </c>
      <c r="S35" s="92">
        <f t="shared" si="4"/>
        <v>0</v>
      </c>
      <c r="T35" s="92">
        <f t="shared" si="4"/>
        <v>0</v>
      </c>
      <c r="U35" s="92">
        <f t="shared" si="4"/>
        <v>0</v>
      </c>
      <c r="V35" s="92">
        <f t="shared" si="4"/>
        <v>0</v>
      </c>
      <c r="W35" s="92">
        <f t="shared" si="4"/>
        <v>0</v>
      </c>
      <c r="X35" s="92">
        <f t="shared" si="4"/>
        <v>0</v>
      </c>
      <c r="Y35" s="92">
        <f t="shared" si="4"/>
        <v>0</v>
      </c>
      <c r="Z35" s="92">
        <f t="shared" si="4"/>
        <v>0</v>
      </c>
      <c r="AA35" s="92">
        <f t="shared" si="4"/>
        <v>0</v>
      </c>
      <c r="AB35" s="92">
        <f t="shared" si="4"/>
        <v>0</v>
      </c>
      <c r="AC35" s="92">
        <f t="shared" si="4"/>
        <v>0</v>
      </c>
      <c r="AD35" s="92">
        <f>SUM(AD9:AD32)</f>
        <v>8900135.9800000004</v>
      </c>
      <c r="AE35" s="92">
        <f>SUM(AE9:AE32)</f>
        <v>8700195.6799999997</v>
      </c>
      <c r="AF35" s="118">
        <f>AE35/AD35</f>
        <v>0.97753514098556493</v>
      </c>
    </row>
    <row r="36" spans="1:32" s="119" customFormat="1" x14ac:dyDescent="0.3">
      <c r="A36" s="70"/>
      <c r="B36" s="7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</row>
    <row r="37" spans="1:32" x14ac:dyDescent="0.3">
      <c r="A37" s="122"/>
      <c r="B37" s="69" t="s">
        <v>164</v>
      </c>
      <c r="C37" s="69"/>
      <c r="D37" s="123">
        <f>D35</f>
        <v>109753750</v>
      </c>
      <c r="E37" s="124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69"/>
      <c r="AE37" s="69"/>
    </row>
    <row r="38" spans="1:32" ht="19.5" thickBot="1" x14ac:dyDescent="0.35">
      <c r="B38" s="119" t="s">
        <v>165</v>
      </c>
      <c r="C38" s="69"/>
      <c r="D38" s="127">
        <f>SUM(D37*0.3)</f>
        <v>32926125</v>
      </c>
      <c r="E38" s="128"/>
      <c r="AD38" s="119"/>
      <c r="AE38" s="69"/>
    </row>
    <row r="39" spans="1:32" ht="19.5" thickTop="1" x14ac:dyDescent="0.3">
      <c r="C39" s="69"/>
      <c r="D39" s="69"/>
      <c r="E39" s="129"/>
      <c r="AD39" s="69"/>
      <c r="AE39" s="69"/>
      <c r="AF39" s="130"/>
    </row>
    <row r="40" spans="1:32" x14ac:dyDescent="0.3">
      <c r="B40" s="69" t="s">
        <v>166</v>
      </c>
      <c r="C40" s="69"/>
      <c r="D40" s="128">
        <f>SUM(AE35)</f>
        <v>8700195.6799999997</v>
      </c>
      <c r="E40" s="130"/>
      <c r="L40" s="92"/>
    </row>
    <row r="41" spans="1:32" x14ac:dyDescent="0.3">
      <c r="B41" s="119" t="s">
        <v>167</v>
      </c>
      <c r="D41" s="131">
        <f>SUM(D40/D37)</f>
        <v>7.9270145029213118E-2</v>
      </c>
    </row>
    <row r="43" spans="1:32" x14ac:dyDescent="0.3">
      <c r="B43" s="69" t="s">
        <v>168</v>
      </c>
      <c r="C43" s="69"/>
      <c r="D43" s="129">
        <f>D40-D38</f>
        <v>-24225929.32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8"/>
  <sheetViews>
    <sheetView topLeftCell="A25" zoomScale="60" zoomScaleNormal="60" workbookViewId="0">
      <selection activeCell="F40" sqref="F40:F43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351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253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352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253"/>
      <c r="C5" s="253"/>
      <c r="D5" s="253"/>
      <c r="E5" s="253"/>
      <c r="F5" s="253"/>
      <c r="G5" s="253"/>
      <c r="H5" s="253"/>
      <c r="I5" s="253"/>
      <c r="J5" s="253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250" t="s">
        <v>15</v>
      </c>
      <c r="G7" s="254" t="s">
        <v>16</v>
      </c>
      <c r="H7" s="261" t="s">
        <v>17</v>
      </c>
      <c r="I7" s="11" t="s">
        <v>18</v>
      </c>
      <c r="J7" s="457"/>
      <c r="K7" s="457"/>
      <c r="L7" s="529"/>
      <c r="M7" s="262" t="s">
        <v>19</v>
      </c>
      <c r="N7" s="14" t="s">
        <v>20</v>
      </c>
    </row>
    <row r="8" spans="1:14" ht="21" customHeight="1" x14ac:dyDescent="0.35">
      <c r="A8" s="494">
        <v>1</v>
      </c>
      <c r="B8" s="58" t="s">
        <v>319</v>
      </c>
      <c r="C8" s="479">
        <v>40158</v>
      </c>
      <c r="D8" s="453">
        <v>42969.06</v>
      </c>
      <c r="E8" s="483" t="s">
        <v>21</v>
      </c>
      <c r="F8" s="255" t="s">
        <v>320</v>
      </c>
      <c r="G8" s="254">
        <v>42969.06</v>
      </c>
      <c r="H8" s="499" t="s">
        <v>320</v>
      </c>
      <c r="I8" s="485">
        <v>42969.06</v>
      </c>
      <c r="J8" s="60"/>
      <c r="K8" s="250"/>
      <c r="L8" s="464" t="s">
        <v>355</v>
      </c>
      <c r="M8" s="467" t="s">
        <v>23</v>
      </c>
      <c r="N8" s="470"/>
    </row>
    <row r="9" spans="1:14" ht="21" customHeight="1" x14ac:dyDescent="0.35">
      <c r="A9" s="495"/>
      <c r="B9" s="61" t="s">
        <v>118</v>
      </c>
      <c r="C9" s="480"/>
      <c r="D9" s="454"/>
      <c r="E9" s="484"/>
      <c r="F9" s="256" t="s">
        <v>321</v>
      </c>
      <c r="G9" s="258">
        <v>47390.3</v>
      </c>
      <c r="H9" s="500"/>
      <c r="I9" s="460"/>
      <c r="J9" s="260" t="s">
        <v>22</v>
      </c>
      <c r="K9" s="18" t="s">
        <v>322</v>
      </c>
      <c r="L9" s="465"/>
      <c r="M9" s="530"/>
      <c r="N9" s="468"/>
    </row>
    <row r="10" spans="1:14" ht="21" customHeight="1" x14ac:dyDescent="0.35">
      <c r="A10" s="495"/>
      <c r="B10" s="61" t="s">
        <v>323</v>
      </c>
      <c r="C10" s="480"/>
      <c r="D10" s="454"/>
      <c r="E10" s="484"/>
      <c r="F10" s="256" t="s">
        <v>324</v>
      </c>
      <c r="G10" s="258">
        <v>47636.4</v>
      </c>
      <c r="H10" s="500"/>
      <c r="I10" s="460"/>
      <c r="J10" s="260" t="s">
        <v>24</v>
      </c>
      <c r="K10" s="16" t="s">
        <v>325</v>
      </c>
      <c r="L10" s="465"/>
      <c r="M10" s="530"/>
      <c r="N10" s="468"/>
    </row>
    <row r="11" spans="1:14" ht="21" customHeight="1" x14ac:dyDescent="0.35">
      <c r="A11" s="494">
        <v>2</v>
      </c>
      <c r="B11" s="58" t="s">
        <v>33</v>
      </c>
      <c r="C11" s="479">
        <v>320000</v>
      </c>
      <c r="D11" s="453">
        <v>241535</v>
      </c>
      <c r="E11" s="483" t="s">
        <v>21</v>
      </c>
      <c r="F11" s="457" t="s">
        <v>30</v>
      </c>
      <c r="G11" s="518">
        <v>237585</v>
      </c>
      <c r="H11" s="457" t="s">
        <v>30</v>
      </c>
      <c r="I11" s="485">
        <v>237585</v>
      </c>
      <c r="J11" s="60"/>
      <c r="K11" s="250"/>
      <c r="L11" s="464" t="s">
        <v>236</v>
      </c>
      <c r="M11" s="467" t="s">
        <v>23</v>
      </c>
      <c r="N11" s="467"/>
    </row>
    <row r="12" spans="1:14" ht="21" customHeight="1" x14ac:dyDescent="0.35">
      <c r="A12" s="495"/>
      <c r="B12" s="61" t="s">
        <v>37</v>
      </c>
      <c r="C12" s="480"/>
      <c r="D12" s="454"/>
      <c r="E12" s="484"/>
      <c r="F12" s="458"/>
      <c r="G12" s="508"/>
      <c r="H12" s="458"/>
      <c r="I12" s="460"/>
      <c r="J12" s="260" t="s">
        <v>25</v>
      </c>
      <c r="K12" s="18" t="s">
        <v>326</v>
      </c>
      <c r="L12" s="465"/>
      <c r="M12" s="530"/>
      <c r="N12" s="530"/>
    </row>
    <row r="13" spans="1:14" ht="21" customHeight="1" x14ac:dyDescent="0.35">
      <c r="A13" s="495"/>
      <c r="B13" s="61" t="s">
        <v>327</v>
      </c>
      <c r="C13" s="480"/>
      <c r="D13" s="454"/>
      <c r="E13" s="484"/>
      <c r="F13" s="458"/>
      <c r="G13" s="508"/>
      <c r="H13" s="458"/>
      <c r="I13" s="460"/>
      <c r="J13" s="260" t="s">
        <v>24</v>
      </c>
      <c r="K13" s="16" t="s">
        <v>328</v>
      </c>
      <c r="L13" s="465"/>
      <c r="M13" s="530"/>
      <c r="N13" s="530"/>
    </row>
    <row r="14" spans="1:14" ht="21" customHeight="1" x14ac:dyDescent="0.35">
      <c r="A14" s="495"/>
      <c r="B14" s="63"/>
      <c r="C14" s="480"/>
      <c r="D14" s="454"/>
      <c r="E14" s="484"/>
      <c r="F14" s="459"/>
      <c r="G14" s="509"/>
      <c r="H14" s="459"/>
      <c r="I14" s="461"/>
      <c r="J14" s="260"/>
      <c r="K14" s="16"/>
      <c r="L14" s="466"/>
      <c r="M14" s="536"/>
      <c r="N14" s="536"/>
    </row>
    <row r="15" spans="1:14" ht="21" customHeight="1" x14ac:dyDescent="0.35">
      <c r="A15" s="494">
        <v>3</v>
      </c>
      <c r="B15" s="58" t="s">
        <v>329</v>
      </c>
      <c r="C15" s="479">
        <v>37520</v>
      </c>
      <c r="D15" s="453">
        <v>40146.400000000001</v>
      </c>
      <c r="E15" s="483" t="s">
        <v>21</v>
      </c>
      <c r="F15" s="255" t="s">
        <v>73</v>
      </c>
      <c r="G15" s="254">
        <v>40146.400000000001</v>
      </c>
      <c r="H15" s="499" t="s">
        <v>73</v>
      </c>
      <c r="I15" s="485">
        <v>40146.400000000001</v>
      </c>
      <c r="J15" s="60"/>
      <c r="K15" s="250"/>
      <c r="L15" s="464" t="s">
        <v>357</v>
      </c>
      <c r="M15" s="530" t="s">
        <v>23</v>
      </c>
      <c r="N15" s="530"/>
    </row>
    <row r="16" spans="1:14" ht="21" customHeight="1" x14ac:dyDescent="0.35">
      <c r="A16" s="495"/>
      <c r="B16" s="61" t="s">
        <v>330</v>
      </c>
      <c r="C16" s="480"/>
      <c r="D16" s="454"/>
      <c r="E16" s="484"/>
      <c r="F16" s="506" t="s">
        <v>331</v>
      </c>
      <c r="G16" s="508">
        <v>41601.599999999999</v>
      </c>
      <c r="H16" s="500"/>
      <c r="I16" s="460"/>
      <c r="J16" s="260" t="s">
        <v>22</v>
      </c>
      <c r="K16" s="18" t="s">
        <v>332</v>
      </c>
      <c r="L16" s="465"/>
      <c r="M16" s="530"/>
      <c r="N16" s="530"/>
    </row>
    <row r="17" spans="1:14" ht="21" customHeight="1" x14ac:dyDescent="0.35">
      <c r="A17" s="495"/>
      <c r="B17" s="61"/>
      <c r="C17" s="480"/>
      <c r="D17" s="454"/>
      <c r="E17" s="484"/>
      <c r="F17" s="506"/>
      <c r="G17" s="508"/>
      <c r="H17" s="500"/>
      <c r="I17" s="460"/>
      <c r="J17" s="260" t="s">
        <v>24</v>
      </c>
      <c r="K17" s="16" t="s">
        <v>333</v>
      </c>
      <c r="L17" s="465"/>
      <c r="M17" s="530"/>
      <c r="N17" s="530"/>
    </row>
    <row r="18" spans="1:14" ht="21" customHeight="1" x14ac:dyDescent="0.35">
      <c r="A18" s="495"/>
      <c r="B18" s="63"/>
      <c r="C18" s="480"/>
      <c r="D18" s="454"/>
      <c r="E18" s="484"/>
      <c r="F18" s="257" t="s">
        <v>334</v>
      </c>
      <c r="G18" s="259">
        <v>42051</v>
      </c>
      <c r="H18" s="501"/>
      <c r="I18" s="461"/>
      <c r="J18" s="260"/>
      <c r="K18" s="16"/>
      <c r="L18" s="466"/>
      <c r="M18" s="536"/>
      <c r="N18" s="536"/>
    </row>
    <row r="19" spans="1:14" ht="21.75" customHeight="1" x14ac:dyDescent="0.35">
      <c r="A19" s="25"/>
      <c r="B19" s="455" t="s">
        <v>28</v>
      </c>
      <c r="C19" s="455"/>
      <c r="D19" s="455"/>
      <c r="E19" s="455"/>
      <c r="F19" s="455"/>
      <c r="G19" s="455"/>
      <c r="H19" s="456"/>
      <c r="I19" s="26">
        <f>SUM(I8:I18)</f>
        <v>320700.46000000002</v>
      </c>
      <c r="J19" s="27"/>
      <c r="K19" s="28"/>
      <c r="L19" s="66"/>
      <c r="M19" s="67"/>
      <c r="N19" s="68"/>
    </row>
    <row r="20" spans="1:14" ht="21" customHeight="1" x14ac:dyDescent="0.35">
      <c r="A20" s="29"/>
      <c r="B20" s="30"/>
      <c r="C20" s="31"/>
      <c r="D20" s="31"/>
      <c r="E20" s="30"/>
      <c r="F20" s="30"/>
      <c r="G20" s="31"/>
      <c r="H20" s="32"/>
      <c r="I20" s="33"/>
      <c r="J20" s="30"/>
      <c r="K20" s="30"/>
      <c r="L20" s="34"/>
      <c r="M20" s="34"/>
      <c r="N20" s="34"/>
    </row>
    <row r="21" spans="1:14" x14ac:dyDescent="0.35">
      <c r="A21" s="3"/>
      <c r="B21" s="253"/>
      <c r="C21" s="253"/>
      <c r="D21" s="253"/>
      <c r="E21" s="253"/>
      <c r="F21" s="253"/>
      <c r="G21" s="253"/>
      <c r="H21" s="253"/>
      <c r="I21" s="202"/>
      <c r="J21" s="202"/>
      <c r="K21" s="46"/>
    </row>
    <row r="22" spans="1:14" x14ac:dyDescent="0.35">
      <c r="A22" s="477" t="s">
        <v>353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253" t="s">
        <v>0</v>
      </c>
    </row>
    <row r="23" spans="1:14" x14ac:dyDescent="0.35">
      <c r="A23" s="477" t="s">
        <v>1</v>
      </c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34"/>
    </row>
    <row r="24" spans="1:14" x14ac:dyDescent="0.35">
      <c r="A24" s="477" t="s">
        <v>352</v>
      </c>
      <c r="B24" s="477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34"/>
    </row>
    <row r="25" spans="1:14" x14ac:dyDescent="0.35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34"/>
    </row>
    <row r="26" spans="1:14" ht="42" x14ac:dyDescent="0.35">
      <c r="A26" s="519" t="s">
        <v>2</v>
      </c>
      <c r="B26" s="520" t="s">
        <v>3</v>
      </c>
      <c r="C26" s="4" t="s">
        <v>4</v>
      </c>
      <c r="D26" s="5" t="s">
        <v>5</v>
      </c>
      <c r="E26" s="520" t="s">
        <v>6</v>
      </c>
      <c r="F26" s="520" t="s">
        <v>7</v>
      </c>
      <c r="G26" s="520"/>
      <c r="H26" s="521" t="s">
        <v>8</v>
      </c>
      <c r="I26" s="521"/>
      <c r="J26" s="522" t="s">
        <v>9</v>
      </c>
      <c r="K26" s="522" t="s">
        <v>10</v>
      </c>
      <c r="L26" s="523" t="s">
        <v>11</v>
      </c>
      <c r="M26" s="524" t="s">
        <v>12</v>
      </c>
      <c r="N26" s="525"/>
    </row>
    <row r="27" spans="1:14" ht="63" x14ac:dyDescent="0.35">
      <c r="A27" s="510"/>
      <c r="B27" s="520"/>
      <c r="C27" s="6" t="s">
        <v>13</v>
      </c>
      <c r="D27" s="7" t="s">
        <v>14</v>
      </c>
      <c r="E27" s="520"/>
      <c r="F27" s="250" t="s">
        <v>15</v>
      </c>
      <c r="G27" s="254" t="s">
        <v>16</v>
      </c>
      <c r="H27" s="261" t="s">
        <v>17</v>
      </c>
      <c r="I27" s="11" t="s">
        <v>18</v>
      </c>
      <c r="J27" s="457"/>
      <c r="K27" s="457"/>
      <c r="L27" s="523"/>
      <c r="M27" s="262" t="s">
        <v>19</v>
      </c>
      <c r="N27" s="14" t="s">
        <v>20</v>
      </c>
    </row>
    <row r="28" spans="1:14" x14ac:dyDescent="0.35">
      <c r="A28" s="494">
        <v>1</v>
      </c>
      <c r="B28" s="58" t="s">
        <v>335</v>
      </c>
      <c r="C28" s="513">
        <v>934500</v>
      </c>
      <c r="D28" s="513">
        <v>999048</v>
      </c>
      <c r="E28" s="515" t="s">
        <v>34</v>
      </c>
      <c r="F28" s="457" t="s">
        <v>262</v>
      </c>
      <c r="G28" s="485">
        <v>978900</v>
      </c>
      <c r="H28" s="457" t="s">
        <v>262</v>
      </c>
      <c r="I28" s="489">
        <v>976986</v>
      </c>
      <c r="J28" s="41"/>
      <c r="K28" s="41"/>
      <c r="L28" s="464" t="s">
        <v>350</v>
      </c>
      <c r="M28" s="482" t="s">
        <v>23</v>
      </c>
      <c r="N28" s="470"/>
    </row>
    <row r="29" spans="1:14" x14ac:dyDescent="0.35">
      <c r="A29" s="495"/>
      <c r="B29" s="61" t="s">
        <v>336</v>
      </c>
      <c r="C29" s="514"/>
      <c r="D29" s="514"/>
      <c r="E29" s="516"/>
      <c r="F29" s="458"/>
      <c r="G29" s="460"/>
      <c r="H29" s="458"/>
      <c r="I29" s="490"/>
      <c r="J29" s="260" t="s">
        <v>25</v>
      </c>
      <c r="K29" s="18" t="s">
        <v>337</v>
      </c>
      <c r="L29" s="465"/>
      <c r="M29" s="531"/>
      <c r="N29" s="468"/>
    </row>
    <row r="30" spans="1:14" x14ac:dyDescent="0.35">
      <c r="A30" s="495"/>
      <c r="B30" s="61" t="s">
        <v>338</v>
      </c>
      <c r="C30" s="514"/>
      <c r="D30" s="514"/>
      <c r="E30" s="516"/>
      <c r="F30" s="458"/>
      <c r="G30" s="460"/>
      <c r="H30" s="458"/>
      <c r="I30" s="490"/>
      <c r="J30" s="260" t="s">
        <v>24</v>
      </c>
      <c r="K30" s="16" t="s">
        <v>339</v>
      </c>
      <c r="L30" s="465"/>
      <c r="M30" s="531"/>
      <c r="N30" s="468"/>
    </row>
    <row r="31" spans="1:14" x14ac:dyDescent="0.35">
      <c r="A31" s="495"/>
      <c r="B31" s="61"/>
      <c r="C31" s="514"/>
      <c r="D31" s="514"/>
      <c r="E31" s="517"/>
      <c r="F31" s="459"/>
      <c r="G31" s="461"/>
      <c r="H31" s="459"/>
      <c r="I31" s="491"/>
      <c r="J31" s="54"/>
      <c r="K31" s="54"/>
      <c r="L31" s="466"/>
      <c r="M31" s="532"/>
      <c r="N31" s="469"/>
    </row>
    <row r="32" spans="1:14" x14ac:dyDescent="0.35">
      <c r="A32" s="494">
        <v>2</v>
      </c>
      <c r="B32" s="58" t="s">
        <v>33</v>
      </c>
      <c r="C32" s="535">
        <v>4672000</v>
      </c>
      <c r="D32" s="535">
        <v>4622690</v>
      </c>
      <c r="E32" s="515" t="s">
        <v>34</v>
      </c>
      <c r="F32" s="457" t="s">
        <v>205</v>
      </c>
      <c r="G32" s="485">
        <v>4081835</v>
      </c>
      <c r="H32" s="457" t="s">
        <v>205</v>
      </c>
      <c r="I32" s="489">
        <v>4081789</v>
      </c>
      <c r="J32" s="41"/>
      <c r="K32" s="41"/>
      <c r="L32" s="464" t="s">
        <v>36</v>
      </c>
      <c r="M32" s="482" t="s">
        <v>23</v>
      </c>
      <c r="N32" s="470"/>
    </row>
    <row r="33" spans="1:14" x14ac:dyDescent="0.35">
      <c r="A33" s="495"/>
      <c r="B33" s="61" t="s">
        <v>37</v>
      </c>
      <c r="C33" s="514"/>
      <c r="D33" s="514"/>
      <c r="E33" s="516"/>
      <c r="F33" s="458"/>
      <c r="G33" s="460"/>
      <c r="H33" s="458"/>
      <c r="I33" s="490"/>
      <c r="J33" s="260" t="s">
        <v>25</v>
      </c>
      <c r="K33" s="18" t="s">
        <v>340</v>
      </c>
      <c r="L33" s="465"/>
      <c r="M33" s="531"/>
      <c r="N33" s="468"/>
    </row>
    <row r="34" spans="1:14" x14ac:dyDescent="0.35">
      <c r="A34" s="495"/>
      <c r="B34" s="61" t="s">
        <v>341</v>
      </c>
      <c r="C34" s="514"/>
      <c r="D34" s="514"/>
      <c r="E34" s="516"/>
      <c r="F34" s="458"/>
      <c r="G34" s="460"/>
      <c r="H34" s="458"/>
      <c r="I34" s="490"/>
      <c r="J34" s="260" t="s">
        <v>24</v>
      </c>
      <c r="K34" s="16" t="s">
        <v>339</v>
      </c>
      <c r="L34" s="465"/>
      <c r="M34" s="531"/>
      <c r="N34" s="468"/>
    </row>
    <row r="35" spans="1:14" x14ac:dyDescent="0.35">
      <c r="A35" s="496"/>
      <c r="B35" s="63"/>
      <c r="C35" s="514"/>
      <c r="D35" s="514"/>
      <c r="E35" s="517"/>
      <c r="F35" s="459"/>
      <c r="G35" s="461"/>
      <c r="H35" s="459"/>
      <c r="I35" s="491"/>
      <c r="J35" s="42"/>
      <c r="K35" s="42"/>
      <c r="L35" s="466"/>
      <c r="M35" s="532"/>
      <c r="N35" s="469"/>
    </row>
    <row r="36" spans="1:14" x14ac:dyDescent="0.35">
      <c r="A36" s="495">
        <v>3</v>
      </c>
      <c r="B36" s="58" t="s">
        <v>33</v>
      </c>
      <c r="C36" s="535">
        <v>6000000</v>
      </c>
      <c r="D36" s="535">
        <v>5520089</v>
      </c>
      <c r="E36" s="515" t="s">
        <v>34</v>
      </c>
      <c r="F36" s="207" t="s">
        <v>35</v>
      </c>
      <c r="G36" s="252">
        <v>4600000</v>
      </c>
      <c r="H36" s="499" t="s">
        <v>35</v>
      </c>
      <c r="I36" s="489">
        <v>4596896</v>
      </c>
      <c r="J36" s="54"/>
      <c r="K36" s="54"/>
      <c r="L36" s="464" t="s">
        <v>36</v>
      </c>
      <c r="M36" s="482" t="s">
        <v>23</v>
      </c>
      <c r="N36" s="470"/>
    </row>
    <row r="37" spans="1:14" x14ac:dyDescent="0.35">
      <c r="A37" s="495"/>
      <c r="B37" s="61" t="s">
        <v>37</v>
      </c>
      <c r="C37" s="514"/>
      <c r="D37" s="514"/>
      <c r="E37" s="516"/>
      <c r="F37" s="506" t="s">
        <v>232</v>
      </c>
      <c r="G37" s="508">
        <v>4980000</v>
      </c>
      <c r="H37" s="500"/>
      <c r="I37" s="490"/>
      <c r="J37" s="260" t="s">
        <v>22</v>
      </c>
      <c r="K37" s="18" t="s">
        <v>342</v>
      </c>
      <c r="L37" s="465"/>
      <c r="M37" s="531"/>
      <c r="N37" s="468"/>
    </row>
    <row r="38" spans="1:14" x14ac:dyDescent="0.35">
      <c r="A38" s="495"/>
      <c r="B38" s="61" t="s">
        <v>343</v>
      </c>
      <c r="C38" s="514"/>
      <c r="D38" s="514"/>
      <c r="E38" s="516"/>
      <c r="F38" s="506"/>
      <c r="G38" s="508"/>
      <c r="H38" s="500"/>
      <c r="I38" s="490"/>
      <c r="J38" s="260" t="s">
        <v>24</v>
      </c>
      <c r="K38" s="16" t="s">
        <v>344</v>
      </c>
      <c r="L38" s="465"/>
      <c r="M38" s="531"/>
      <c r="N38" s="468"/>
    </row>
    <row r="39" spans="1:14" x14ac:dyDescent="0.35">
      <c r="A39" s="496"/>
      <c r="B39" s="63"/>
      <c r="C39" s="514"/>
      <c r="D39" s="514"/>
      <c r="E39" s="517"/>
      <c r="F39" s="263" t="s">
        <v>205</v>
      </c>
      <c r="G39" s="259">
        <v>5034321</v>
      </c>
      <c r="H39" s="501"/>
      <c r="I39" s="491"/>
      <c r="J39" s="42"/>
      <c r="K39" s="42"/>
      <c r="L39" s="466"/>
      <c r="M39" s="532"/>
      <c r="N39" s="469"/>
    </row>
    <row r="40" spans="1:14" ht="21" customHeight="1" x14ac:dyDescent="0.35">
      <c r="A40" s="478">
        <v>4</v>
      </c>
      <c r="B40" s="58" t="s">
        <v>33</v>
      </c>
      <c r="C40" s="513">
        <v>3150000</v>
      </c>
      <c r="D40" s="513">
        <v>3093221</v>
      </c>
      <c r="E40" s="515" t="s">
        <v>34</v>
      </c>
      <c r="F40" s="499" t="s">
        <v>205</v>
      </c>
      <c r="G40" s="485">
        <v>3090000</v>
      </c>
      <c r="H40" s="499" t="s">
        <v>205</v>
      </c>
      <c r="I40" s="489">
        <v>3076436</v>
      </c>
      <c r="J40" s="60"/>
      <c r="K40" s="250"/>
      <c r="L40" s="464" t="s">
        <v>36</v>
      </c>
      <c r="M40" s="482" t="s">
        <v>23</v>
      </c>
      <c r="N40" s="470"/>
    </row>
    <row r="41" spans="1:14" x14ac:dyDescent="0.35">
      <c r="A41" s="451"/>
      <c r="B41" s="61" t="s">
        <v>37</v>
      </c>
      <c r="C41" s="514"/>
      <c r="D41" s="514"/>
      <c r="E41" s="516"/>
      <c r="F41" s="500"/>
      <c r="G41" s="460"/>
      <c r="H41" s="500"/>
      <c r="I41" s="490"/>
      <c r="J41" s="260" t="s">
        <v>25</v>
      </c>
      <c r="K41" s="18" t="s">
        <v>345</v>
      </c>
      <c r="L41" s="465"/>
      <c r="M41" s="531"/>
      <c r="N41" s="468"/>
    </row>
    <row r="42" spans="1:14" x14ac:dyDescent="0.35">
      <c r="A42" s="451"/>
      <c r="B42" s="61" t="s">
        <v>346</v>
      </c>
      <c r="C42" s="514"/>
      <c r="D42" s="514"/>
      <c r="E42" s="516"/>
      <c r="F42" s="500"/>
      <c r="G42" s="460"/>
      <c r="H42" s="500"/>
      <c r="I42" s="490"/>
      <c r="J42" s="260" t="s">
        <v>24</v>
      </c>
      <c r="K42" s="16" t="s">
        <v>344</v>
      </c>
      <c r="L42" s="465"/>
      <c r="M42" s="531"/>
      <c r="N42" s="468"/>
    </row>
    <row r="43" spans="1:14" x14ac:dyDescent="0.35">
      <c r="A43" s="452"/>
      <c r="B43" s="63"/>
      <c r="C43" s="514"/>
      <c r="D43" s="514"/>
      <c r="E43" s="517"/>
      <c r="F43" s="501"/>
      <c r="G43" s="461"/>
      <c r="H43" s="501"/>
      <c r="I43" s="491"/>
      <c r="J43" s="64"/>
      <c r="K43" s="251"/>
      <c r="L43" s="466"/>
      <c r="M43" s="532"/>
      <c r="N43" s="469"/>
    </row>
    <row r="44" spans="1:14" ht="21" customHeight="1" x14ac:dyDescent="0.35">
      <c r="A44" s="478">
        <v>5</v>
      </c>
      <c r="B44" s="58" t="s">
        <v>33</v>
      </c>
      <c r="C44" s="535">
        <v>4672000</v>
      </c>
      <c r="D44" s="535">
        <v>3723184</v>
      </c>
      <c r="E44" s="516" t="s">
        <v>34</v>
      </c>
      <c r="F44" s="499" t="s">
        <v>255</v>
      </c>
      <c r="G44" s="485">
        <v>3250000</v>
      </c>
      <c r="H44" s="486" t="s">
        <v>255</v>
      </c>
      <c r="I44" s="489">
        <v>3249064</v>
      </c>
      <c r="J44" s="60"/>
      <c r="K44" s="250"/>
      <c r="L44" s="464" t="s">
        <v>36</v>
      </c>
      <c r="M44" s="482" t="s">
        <v>23</v>
      </c>
      <c r="N44" s="470"/>
    </row>
    <row r="45" spans="1:14" x14ac:dyDescent="0.35">
      <c r="A45" s="451"/>
      <c r="B45" s="61" t="s">
        <v>37</v>
      </c>
      <c r="C45" s="514"/>
      <c r="D45" s="514"/>
      <c r="E45" s="516"/>
      <c r="F45" s="500"/>
      <c r="G45" s="460"/>
      <c r="H45" s="487"/>
      <c r="I45" s="490"/>
      <c r="J45" s="260" t="s">
        <v>22</v>
      </c>
      <c r="K45" s="18" t="s">
        <v>347</v>
      </c>
      <c r="L45" s="465"/>
      <c r="M45" s="531"/>
      <c r="N45" s="468"/>
    </row>
    <row r="46" spans="1:14" ht="21" customHeight="1" x14ac:dyDescent="0.35">
      <c r="A46" s="451"/>
      <c r="B46" s="61" t="s">
        <v>348</v>
      </c>
      <c r="C46" s="514"/>
      <c r="D46" s="514"/>
      <c r="E46" s="516"/>
      <c r="F46" s="506" t="s">
        <v>205</v>
      </c>
      <c r="G46" s="508">
        <v>3500000</v>
      </c>
      <c r="H46" s="487"/>
      <c r="I46" s="490"/>
      <c r="J46" s="260" t="s">
        <v>24</v>
      </c>
      <c r="K46" s="16" t="s">
        <v>349</v>
      </c>
      <c r="L46" s="465"/>
      <c r="M46" s="531"/>
      <c r="N46" s="468"/>
    </row>
    <row r="47" spans="1:14" x14ac:dyDescent="0.35">
      <c r="A47" s="452"/>
      <c r="B47" s="63"/>
      <c r="C47" s="514"/>
      <c r="D47" s="514"/>
      <c r="E47" s="517"/>
      <c r="F47" s="507"/>
      <c r="G47" s="509"/>
      <c r="H47" s="488"/>
      <c r="I47" s="491"/>
      <c r="J47" s="64"/>
      <c r="K47" s="251"/>
      <c r="L47" s="466"/>
      <c r="M47" s="532"/>
      <c r="N47" s="469"/>
    </row>
    <row r="48" spans="1:14" x14ac:dyDescent="0.35">
      <c r="A48" s="25"/>
      <c r="B48" s="455" t="s">
        <v>243</v>
      </c>
      <c r="C48" s="455"/>
      <c r="D48" s="455"/>
      <c r="E48" s="455"/>
      <c r="F48" s="455"/>
      <c r="G48" s="455"/>
      <c r="H48" s="456"/>
      <c r="I48" s="26">
        <f>SUM(I28:I47)</f>
        <v>15981171</v>
      </c>
      <c r="J48" s="27"/>
      <c r="K48" s="28"/>
      <c r="L48" s="40"/>
      <c r="M48" s="40"/>
      <c r="N48" s="40"/>
    </row>
  </sheetData>
  <mergeCells count="114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B48:H48"/>
    <mergeCell ref="F46:F47"/>
    <mergeCell ref="G46:G47"/>
    <mergeCell ref="L40:L43"/>
    <mergeCell ref="M40:M43"/>
    <mergeCell ref="N40:N43"/>
    <mergeCell ref="K26:K27"/>
    <mergeCell ref="L26:L27"/>
    <mergeCell ref="M26:N26"/>
    <mergeCell ref="B26:B27"/>
    <mergeCell ref="E26:E27"/>
    <mergeCell ref="F26:G26"/>
    <mergeCell ref="H26:I26"/>
    <mergeCell ref="J26:J27"/>
    <mergeCell ref="H40:H43"/>
    <mergeCell ref="I40:I43"/>
    <mergeCell ref="N28:N31"/>
    <mergeCell ref="M28:M31"/>
    <mergeCell ref="L28:L31"/>
    <mergeCell ref="N36:N39"/>
    <mergeCell ref="M36:M39"/>
    <mergeCell ref="L36:L39"/>
    <mergeCell ref="L32:L35"/>
    <mergeCell ref="M32:M35"/>
    <mergeCell ref="A8:A10"/>
    <mergeCell ref="C8:C10"/>
    <mergeCell ref="D8:D10"/>
    <mergeCell ref="E8:E10"/>
    <mergeCell ref="H8:H10"/>
    <mergeCell ref="I8:I10"/>
    <mergeCell ref="L44:L47"/>
    <mergeCell ref="M44:M47"/>
    <mergeCell ref="N44:N47"/>
    <mergeCell ref="B19:H19"/>
    <mergeCell ref="A22:M22"/>
    <mergeCell ref="A23:M23"/>
    <mergeCell ref="A24:M24"/>
    <mergeCell ref="A26:A27"/>
    <mergeCell ref="G16:G17"/>
    <mergeCell ref="L15:L18"/>
    <mergeCell ref="F16:F17"/>
    <mergeCell ref="A15:A18"/>
    <mergeCell ref="C15:C18"/>
    <mergeCell ref="D15:D18"/>
    <mergeCell ref="E15:E18"/>
    <mergeCell ref="H15:H18"/>
    <mergeCell ref="I15:I18"/>
    <mergeCell ref="A11:A14"/>
    <mergeCell ref="C11:C14"/>
    <mergeCell ref="D11:D14"/>
    <mergeCell ref="E11:E14"/>
    <mergeCell ref="F11:F14"/>
    <mergeCell ref="G11:G14"/>
    <mergeCell ref="L11:L14"/>
    <mergeCell ref="L8:L10"/>
    <mergeCell ref="N15:N18"/>
    <mergeCell ref="M15:M18"/>
    <mergeCell ref="N11:N14"/>
    <mergeCell ref="M11:M14"/>
    <mergeCell ref="N8:N10"/>
    <mergeCell ref="M8:M10"/>
    <mergeCell ref="H11:H14"/>
    <mergeCell ref="I11:I14"/>
    <mergeCell ref="H28:H31"/>
    <mergeCell ref="I28:I31"/>
    <mergeCell ref="A32:A35"/>
    <mergeCell ref="C32:C35"/>
    <mergeCell ref="D32:D35"/>
    <mergeCell ref="E32:E35"/>
    <mergeCell ref="F32:F35"/>
    <mergeCell ref="G32:G35"/>
    <mergeCell ref="H32:H35"/>
    <mergeCell ref="I32:I35"/>
    <mergeCell ref="A28:A31"/>
    <mergeCell ref="C28:C31"/>
    <mergeCell ref="D28:D31"/>
    <mergeCell ref="E28:E31"/>
    <mergeCell ref="F28:F31"/>
    <mergeCell ref="G28:G31"/>
    <mergeCell ref="N32:N35"/>
    <mergeCell ref="A44:A47"/>
    <mergeCell ref="C44:C47"/>
    <mergeCell ref="D44:D47"/>
    <mergeCell ref="E44:E47"/>
    <mergeCell ref="F44:F45"/>
    <mergeCell ref="G44:G45"/>
    <mergeCell ref="H44:H47"/>
    <mergeCell ref="I44:I47"/>
    <mergeCell ref="A40:A43"/>
    <mergeCell ref="C40:C43"/>
    <mergeCell ref="D40:D43"/>
    <mergeCell ref="E40:E43"/>
    <mergeCell ref="F40:F43"/>
    <mergeCell ref="G40:G43"/>
    <mergeCell ref="A36:A39"/>
    <mergeCell ref="C36:C39"/>
    <mergeCell ref="D36:D39"/>
    <mergeCell ref="E36:E39"/>
    <mergeCell ref="H36:H39"/>
    <mergeCell ref="I36:I39"/>
    <mergeCell ref="F37:F38"/>
    <mergeCell ref="G37:G3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D54"/>
  <sheetViews>
    <sheetView topLeftCell="E4" zoomScale="85" zoomScaleNormal="85" zoomScaleSheetLayoutView="100" workbookViewId="0">
      <pane ySplit="4" topLeftCell="A23" activePane="bottomLeft" state="frozen"/>
      <selection activeCell="R4" sqref="R4"/>
      <selection pane="bottomLeft" activeCell="AE10" sqref="AE10:AE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7" width="14.625" style="125" customWidth="1"/>
    <col min="18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6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56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56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56" x14ac:dyDescent="0.3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</row>
    <row r="5" spans="1:56" ht="33.75" customHeight="1" x14ac:dyDescent="0.3">
      <c r="A5" s="277"/>
      <c r="B5" s="277"/>
      <c r="C5" s="277"/>
      <c r="D5" s="277"/>
      <c r="E5" s="277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0">
        <v>243313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405</v>
      </c>
      <c r="AE5" s="443"/>
      <c r="AF5" s="444"/>
    </row>
    <row r="6" spans="1:56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56" s="73" customFormat="1" ht="54" customHeight="1" x14ac:dyDescent="0.2">
      <c r="A7" s="436"/>
      <c r="B7" s="436"/>
      <c r="C7" s="274" t="s">
        <v>146</v>
      </c>
      <c r="D7" s="275" t="s">
        <v>141</v>
      </c>
      <c r="E7" s="275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5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D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</row>
    <row r="10" spans="1:5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61138583.176542059</v>
      </c>
      <c r="AE10" s="84">
        <f>F10+H10+J10+L10+N10+P10</f>
        <v>61138583.176542059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</row>
    <row r="11" spans="1:5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3" si="1">F11+H11+J11+L11+N11+P11</f>
        <v>1798527</v>
      </c>
      <c r="AF11" s="90">
        <f t="shared" ref="AF11:AF44" si="2">AE11/AD11</f>
        <v>1</v>
      </c>
    </row>
    <row r="12" spans="1:5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1"/>
        <v>976986</v>
      </c>
      <c r="AF13" s="90">
        <f t="shared" si="2"/>
        <v>1</v>
      </c>
      <c r="AI13" s="69">
        <v>976986</v>
      </c>
    </row>
    <row r="14" spans="1:5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4" si="3">SUM(F14:AC14)</f>
        <v>0</v>
      </c>
      <c r="AE14" s="84">
        <f t="shared" si="1"/>
        <v>0</v>
      </c>
      <c r="AF14" s="90" t="e">
        <f t="shared" si="2"/>
        <v>#DIV/0!</v>
      </c>
    </row>
    <row r="15" spans="1:5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0</v>
      </c>
      <c r="AE31" s="84">
        <f t="shared" si="1"/>
        <v>0</v>
      </c>
      <c r="AF31" s="90" t="e">
        <f t="shared" si="2"/>
        <v>#DIV/0!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 t="shared" si="1"/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108"/>
      <c r="B44" s="109" t="s">
        <v>162</v>
      </c>
      <c r="C44" s="110"/>
      <c r="D44" s="111"/>
      <c r="E44" s="111"/>
      <c r="F44" s="112"/>
      <c r="G44" s="113"/>
      <c r="H44" s="113"/>
      <c r="I44" s="113"/>
      <c r="J44" s="111"/>
      <c r="K44" s="114"/>
      <c r="L44" s="111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1">
        <f t="shared" si="3"/>
        <v>0</v>
      </c>
      <c r="AE44" s="111">
        <f t="shared" ref="AE44" si="4">F44+H44+J44</f>
        <v>0</v>
      </c>
      <c r="AF44" s="115" t="e">
        <f t="shared" si="2"/>
        <v>#DIV/0!</v>
      </c>
    </row>
    <row r="45" spans="1:32" x14ac:dyDescent="0.3">
      <c r="A45" s="82"/>
      <c r="B45" s="83"/>
      <c r="C45" s="92"/>
      <c r="D45" s="84"/>
      <c r="E45" s="84"/>
      <c r="F45" s="116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90"/>
    </row>
    <row r="46" spans="1:32" s="119" customFormat="1" x14ac:dyDescent="0.3">
      <c r="A46" s="276"/>
      <c r="B46" s="276" t="s">
        <v>163</v>
      </c>
      <c r="C46" s="92">
        <f t="shared" ref="C46:AC46" si="5">SUM(C9:C44)</f>
        <v>112021952</v>
      </c>
      <c r="D46" s="92">
        <f t="shared" si="5"/>
        <v>110051118</v>
      </c>
      <c r="E46" s="92">
        <f t="shared" si="5"/>
        <v>1842954</v>
      </c>
      <c r="F46" s="92">
        <f t="shared" si="5"/>
        <v>8700195.6799999997</v>
      </c>
      <c r="G46" s="92">
        <f t="shared" si="5"/>
        <v>199940.3</v>
      </c>
      <c r="H46" s="92">
        <f t="shared" si="5"/>
        <v>2396177.09</v>
      </c>
      <c r="I46" s="92">
        <f t="shared" si="5"/>
        <v>862732</v>
      </c>
      <c r="J46" s="92">
        <f t="shared" si="5"/>
        <v>14922879.436168225</v>
      </c>
      <c r="K46" s="92">
        <f t="shared" si="5"/>
        <v>26640</v>
      </c>
      <c r="L46" s="92">
        <f>SUM(L9:L44)</f>
        <v>10565939.317757009</v>
      </c>
      <c r="M46" s="92">
        <f t="shared" si="5"/>
        <v>698000</v>
      </c>
      <c r="N46" s="92">
        <f t="shared" si="5"/>
        <v>15299262.130841121</v>
      </c>
      <c r="O46" s="92">
        <f t="shared" si="5"/>
        <v>0</v>
      </c>
      <c r="P46" s="92">
        <f t="shared" si="5"/>
        <v>24137845.513925232</v>
      </c>
      <c r="Q46" s="92">
        <f t="shared" si="5"/>
        <v>44720</v>
      </c>
      <c r="R46" s="92">
        <f t="shared" si="5"/>
        <v>0</v>
      </c>
      <c r="S46" s="92">
        <f t="shared" si="5"/>
        <v>0</v>
      </c>
      <c r="T46" s="92">
        <f t="shared" si="5"/>
        <v>0</v>
      </c>
      <c r="U46" s="92">
        <f t="shared" si="5"/>
        <v>0</v>
      </c>
      <c r="V46" s="92">
        <f t="shared" si="5"/>
        <v>0</v>
      </c>
      <c r="W46" s="92">
        <f t="shared" si="5"/>
        <v>0</v>
      </c>
      <c r="X46" s="92">
        <f t="shared" si="5"/>
        <v>0</v>
      </c>
      <c r="Y46" s="92">
        <f t="shared" si="5"/>
        <v>0</v>
      </c>
      <c r="Z46" s="92">
        <f t="shared" si="5"/>
        <v>0</v>
      </c>
      <c r="AA46" s="92">
        <f t="shared" si="5"/>
        <v>0</v>
      </c>
      <c r="AB46" s="92">
        <f t="shared" si="5"/>
        <v>0</v>
      </c>
      <c r="AC46" s="92">
        <f t="shared" si="5"/>
        <v>0</v>
      </c>
      <c r="AD46" s="92">
        <f>SUM(AD9:AD39)</f>
        <v>77577171.468691587</v>
      </c>
      <c r="AE46" s="92">
        <f>SUM(AE9:AE39)</f>
        <v>75745139.16869159</v>
      </c>
      <c r="AF46" s="118">
        <f>AE46/AD46</f>
        <v>0.97638438905007818</v>
      </c>
    </row>
    <row r="47" spans="1:32" s="119" customFormat="1" x14ac:dyDescent="0.3">
      <c r="A47" s="277"/>
      <c r="B47" s="27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</row>
    <row r="48" spans="1:32" x14ac:dyDescent="0.3">
      <c r="A48" s="122"/>
      <c r="B48" s="69" t="s">
        <v>164</v>
      </c>
      <c r="C48" s="69"/>
      <c r="D48" s="123">
        <f>D46</f>
        <v>110051118</v>
      </c>
      <c r="E48" s="124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69"/>
      <c r="AE48" s="69"/>
    </row>
    <row r="49" spans="1:51" ht="19.5" thickBot="1" x14ac:dyDescent="0.35">
      <c r="B49" s="119" t="s">
        <v>165</v>
      </c>
      <c r="C49" s="69"/>
      <c r="D49" s="127">
        <f>SUM(D48*0.3)</f>
        <v>33015335.399999999</v>
      </c>
      <c r="E49" s="128"/>
      <c r="AD49" s="119"/>
      <c r="AE49" s="69"/>
    </row>
    <row r="50" spans="1:51" ht="19.5" thickTop="1" x14ac:dyDescent="0.3">
      <c r="C50" s="69"/>
      <c r="D50" s="69"/>
      <c r="E50" s="129"/>
      <c r="AD50" s="69"/>
      <c r="AE50" s="69"/>
      <c r="AF50" s="130"/>
    </row>
    <row r="51" spans="1:51" x14ac:dyDescent="0.3">
      <c r="B51" s="69" t="s">
        <v>166</v>
      </c>
      <c r="C51" s="69"/>
      <c r="D51" s="128">
        <f>SUM(AE46)</f>
        <v>75745139.16869159</v>
      </c>
      <c r="E51" s="130"/>
      <c r="L51" s="92"/>
    </row>
    <row r="52" spans="1:51" x14ac:dyDescent="0.3">
      <c r="B52" s="119" t="s">
        <v>167</v>
      </c>
      <c r="D52" s="131">
        <f>SUM(D51/D48)</f>
        <v>0.68827232785305814</v>
      </c>
    </row>
    <row r="54" spans="1:51" s="125" customFormat="1" x14ac:dyDescent="0.3">
      <c r="A54" s="69"/>
      <c r="B54" s="69" t="s">
        <v>168</v>
      </c>
      <c r="C54" s="69"/>
      <c r="D54" s="129">
        <f>D51-D49</f>
        <v>42729803.768691592</v>
      </c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61"/>
  <sheetViews>
    <sheetView zoomScale="60" zoomScaleNormal="60" workbookViewId="0">
      <selection activeCell="L42" sqref="L42:L4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361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284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362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284"/>
      <c r="C5" s="284"/>
      <c r="D5" s="284"/>
      <c r="E5" s="284"/>
      <c r="F5" s="284"/>
      <c r="G5" s="284"/>
      <c r="H5" s="284"/>
      <c r="I5" s="284"/>
      <c r="J5" s="284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278" t="s">
        <v>15</v>
      </c>
      <c r="G7" s="285" t="s">
        <v>16</v>
      </c>
      <c r="H7" s="292" t="s">
        <v>17</v>
      </c>
      <c r="I7" s="11" t="s">
        <v>18</v>
      </c>
      <c r="J7" s="457"/>
      <c r="K7" s="457"/>
      <c r="L7" s="529"/>
      <c r="M7" s="293" t="s">
        <v>19</v>
      </c>
      <c r="N7" s="14" t="s">
        <v>20</v>
      </c>
    </row>
    <row r="8" spans="1:14" ht="21.75" customHeight="1" x14ac:dyDescent="0.35">
      <c r="A8" s="478">
        <v>1</v>
      </c>
      <c r="B8" s="305" t="s">
        <v>364</v>
      </c>
      <c r="C8" s="479">
        <v>467000</v>
      </c>
      <c r="D8" s="479">
        <v>494675</v>
      </c>
      <c r="E8" s="515" t="s">
        <v>21</v>
      </c>
      <c r="F8" s="499" t="s">
        <v>232</v>
      </c>
      <c r="G8" s="485">
        <v>487361</v>
      </c>
      <c r="H8" s="499" t="s">
        <v>232</v>
      </c>
      <c r="I8" s="485">
        <v>487361</v>
      </c>
      <c r="J8" s="306"/>
      <c r="K8" s="15"/>
      <c r="L8" s="464" t="s">
        <v>406</v>
      </c>
      <c r="M8" s="467" t="s">
        <v>23</v>
      </c>
      <c r="N8" s="470"/>
    </row>
    <row r="9" spans="1:14" ht="21.75" customHeight="1" x14ac:dyDescent="0.35">
      <c r="A9" s="451"/>
      <c r="B9" s="307" t="s">
        <v>365</v>
      </c>
      <c r="C9" s="542"/>
      <c r="D9" s="542"/>
      <c r="E9" s="516"/>
      <c r="F9" s="500"/>
      <c r="G9" s="460"/>
      <c r="H9" s="500"/>
      <c r="I9" s="460"/>
      <c r="J9" s="290" t="s">
        <v>25</v>
      </c>
      <c r="K9" s="18" t="s">
        <v>366</v>
      </c>
      <c r="L9" s="465"/>
      <c r="M9" s="530"/>
      <c r="N9" s="468"/>
    </row>
    <row r="10" spans="1:14" ht="21.75" customHeight="1" x14ac:dyDescent="0.35">
      <c r="A10" s="495"/>
      <c r="B10" s="16" t="s">
        <v>1</v>
      </c>
      <c r="C10" s="542"/>
      <c r="D10" s="542"/>
      <c r="E10" s="516"/>
      <c r="F10" s="500"/>
      <c r="G10" s="460"/>
      <c r="H10" s="500"/>
      <c r="I10" s="460"/>
      <c r="J10" s="290" t="s">
        <v>24</v>
      </c>
      <c r="K10" s="16" t="s">
        <v>367</v>
      </c>
      <c r="L10" s="465"/>
      <c r="M10" s="530"/>
      <c r="N10" s="468"/>
    </row>
    <row r="11" spans="1:14" ht="21.75" customHeight="1" x14ac:dyDescent="0.35">
      <c r="A11" s="452"/>
      <c r="B11" s="308" t="s">
        <v>368</v>
      </c>
      <c r="C11" s="535"/>
      <c r="D11" s="535"/>
      <c r="E11" s="517"/>
      <c r="F11" s="501"/>
      <c r="G11" s="461"/>
      <c r="H11" s="501"/>
      <c r="I11" s="461"/>
      <c r="J11" s="263"/>
      <c r="K11" s="20"/>
      <c r="L11" s="466"/>
      <c r="M11" s="536"/>
      <c r="N11" s="469"/>
    </row>
    <row r="12" spans="1:14" ht="31.5" customHeight="1" x14ac:dyDescent="0.35">
      <c r="A12" s="478">
        <v>2</v>
      </c>
      <c r="B12" s="307" t="s">
        <v>369</v>
      </c>
      <c r="C12" s="542">
        <v>44720</v>
      </c>
      <c r="D12" s="542">
        <f>SUM(C12*1.07)</f>
        <v>47850.400000000001</v>
      </c>
      <c r="E12" s="515" t="s">
        <v>21</v>
      </c>
      <c r="F12" s="499" t="s">
        <v>370</v>
      </c>
      <c r="G12" s="485" t="s">
        <v>371</v>
      </c>
      <c r="H12" s="486" t="s">
        <v>370</v>
      </c>
      <c r="I12" s="489" t="s">
        <v>371</v>
      </c>
      <c r="J12" s="175"/>
      <c r="K12" s="16"/>
      <c r="L12" s="464" t="s">
        <v>407</v>
      </c>
      <c r="M12" s="467"/>
      <c r="N12" s="467" t="s">
        <v>23</v>
      </c>
    </row>
    <row r="13" spans="1:14" ht="31.5" customHeight="1" x14ac:dyDescent="0.35">
      <c r="A13" s="451"/>
      <c r="B13" s="307" t="s">
        <v>372</v>
      </c>
      <c r="C13" s="542"/>
      <c r="D13" s="542"/>
      <c r="E13" s="516"/>
      <c r="F13" s="500"/>
      <c r="G13" s="460"/>
      <c r="H13" s="487"/>
      <c r="I13" s="490"/>
      <c r="J13" s="290" t="s">
        <v>22</v>
      </c>
      <c r="K13" s="18" t="s">
        <v>373</v>
      </c>
      <c r="L13" s="465"/>
      <c r="M13" s="530"/>
      <c r="N13" s="530"/>
    </row>
    <row r="14" spans="1:14" ht="21.75" customHeight="1" x14ac:dyDescent="0.35">
      <c r="A14" s="451"/>
      <c r="B14" s="307"/>
      <c r="C14" s="542"/>
      <c r="D14" s="542"/>
      <c r="E14" s="516"/>
      <c r="F14" s="175" t="s">
        <v>374</v>
      </c>
      <c r="G14" s="288">
        <v>53938.7</v>
      </c>
      <c r="H14" s="487"/>
      <c r="I14" s="490"/>
      <c r="J14" s="290" t="s">
        <v>24</v>
      </c>
      <c r="K14" s="16" t="s">
        <v>375</v>
      </c>
      <c r="L14" s="465"/>
      <c r="M14" s="530"/>
      <c r="N14" s="530"/>
    </row>
    <row r="15" spans="1:14" ht="21.75" customHeight="1" x14ac:dyDescent="0.35">
      <c r="A15" s="452"/>
      <c r="B15" s="308"/>
      <c r="C15" s="542"/>
      <c r="D15" s="542"/>
      <c r="E15" s="517"/>
      <c r="F15" s="263" t="s">
        <v>376</v>
      </c>
      <c r="G15" s="289">
        <v>57598.1</v>
      </c>
      <c r="H15" s="488"/>
      <c r="I15" s="491"/>
      <c r="J15" s="263"/>
      <c r="K15" s="20"/>
      <c r="L15" s="466"/>
      <c r="M15" s="536"/>
      <c r="N15" s="536"/>
    </row>
    <row r="16" spans="1:14" ht="21.75" customHeight="1" x14ac:dyDescent="0.35">
      <c r="A16" s="478">
        <v>3</v>
      </c>
      <c r="B16" s="58" t="s">
        <v>33</v>
      </c>
      <c r="C16" s="479">
        <v>467200</v>
      </c>
      <c r="D16" s="479">
        <v>422271</v>
      </c>
      <c r="E16" s="515" t="s">
        <v>21</v>
      </c>
      <c r="F16" s="499" t="s">
        <v>377</v>
      </c>
      <c r="G16" s="485">
        <v>416344</v>
      </c>
      <c r="H16" s="499" t="s">
        <v>377</v>
      </c>
      <c r="I16" s="485">
        <v>416344</v>
      </c>
      <c r="J16" s="175"/>
      <c r="K16" s="16"/>
      <c r="L16" s="464" t="s">
        <v>36</v>
      </c>
      <c r="M16" s="467" t="s">
        <v>23</v>
      </c>
      <c r="N16" s="470"/>
    </row>
    <row r="17" spans="1:14" ht="21.75" customHeight="1" x14ac:dyDescent="0.35">
      <c r="A17" s="451"/>
      <c r="B17" s="61" t="s">
        <v>37</v>
      </c>
      <c r="C17" s="542"/>
      <c r="D17" s="542"/>
      <c r="E17" s="516"/>
      <c r="F17" s="500"/>
      <c r="G17" s="460"/>
      <c r="H17" s="500"/>
      <c r="I17" s="460"/>
      <c r="J17" s="290" t="s">
        <v>25</v>
      </c>
      <c r="K17" s="18" t="s">
        <v>378</v>
      </c>
      <c r="L17" s="465"/>
      <c r="M17" s="530"/>
      <c r="N17" s="468"/>
    </row>
    <row r="18" spans="1:14" ht="21.75" customHeight="1" x14ac:dyDescent="0.35">
      <c r="A18" s="451"/>
      <c r="B18" s="61" t="s">
        <v>379</v>
      </c>
      <c r="C18" s="542"/>
      <c r="D18" s="542"/>
      <c r="E18" s="516"/>
      <c r="F18" s="500"/>
      <c r="G18" s="460"/>
      <c r="H18" s="500"/>
      <c r="I18" s="460"/>
      <c r="J18" s="290" t="s">
        <v>24</v>
      </c>
      <c r="K18" s="16" t="s">
        <v>380</v>
      </c>
      <c r="L18" s="465"/>
      <c r="M18" s="530"/>
      <c r="N18" s="468"/>
    </row>
    <row r="19" spans="1:14" ht="21.75" customHeight="1" x14ac:dyDescent="0.35">
      <c r="A19" s="452"/>
      <c r="B19" s="308"/>
      <c r="C19" s="535"/>
      <c r="D19" s="535"/>
      <c r="E19" s="517"/>
      <c r="F19" s="501"/>
      <c r="G19" s="461"/>
      <c r="H19" s="501"/>
      <c r="I19" s="461"/>
      <c r="J19" s="263"/>
      <c r="K19" s="20"/>
      <c r="L19" s="466"/>
      <c r="M19" s="536"/>
      <c r="N19" s="469"/>
    </row>
    <row r="20" spans="1:14" ht="21.75" customHeight="1" x14ac:dyDescent="0.35">
      <c r="A20" s="495">
        <v>4</v>
      </c>
      <c r="B20" s="61" t="s">
        <v>381</v>
      </c>
      <c r="C20" s="542">
        <v>14000</v>
      </c>
      <c r="D20" s="543">
        <v>14000</v>
      </c>
      <c r="E20" s="484" t="s">
        <v>21</v>
      </c>
      <c r="F20" s="499" t="s">
        <v>382</v>
      </c>
      <c r="G20" s="485">
        <v>14000</v>
      </c>
      <c r="H20" s="500" t="s">
        <v>382</v>
      </c>
      <c r="I20" s="460">
        <v>14000</v>
      </c>
      <c r="J20" s="207"/>
      <c r="K20" s="279"/>
      <c r="L20" s="464" t="s">
        <v>312</v>
      </c>
      <c r="M20" s="467" t="s">
        <v>23</v>
      </c>
      <c r="N20" s="470"/>
    </row>
    <row r="21" spans="1:14" ht="21.75" customHeight="1" x14ac:dyDescent="0.35">
      <c r="A21" s="495"/>
      <c r="B21" s="61" t="s">
        <v>383</v>
      </c>
      <c r="C21" s="480"/>
      <c r="D21" s="454"/>
      <c r="E21" s="484"/>
      <c r="F21" s="500"/>
      <c r="G21" s="460"/>
      <c r="H21" s="500"/>
      <c r="I21" s="460"/>
      <c r="J21" s="290"/>
      <c r="K21" s="18"/>
      <c r="L21" s="465"/>
      <c r="M21" s="530"/>
      <c r="N21" s="468"/>
    </row>
    <row r="22" spans="1:14" ht="21" customHeight="1" x14ac:dyDescent="0.35">
      <c r="A22" s="495"/>
      <c r="B22" s="61"/>
      <c r="C22" s="480"/>
      <c r="D22" s="454"/>
      <c r="E22" s="484"/>
      <c r="F22" s="506" t="s">
        <v>384</v>
      </c>
      <c r="G22" s="508">
        <v>14500</v>
      </c>
      <c r="H22" s="500"/>
      <c r="I22" s="460"/>
      <c r="J22" s="290" t="s">
        <v>22</v>
      </c>
      <c r="K22" s="18" t="s">
        <v>385</v>
      </c>
      <c r="L22" s="465"/>
      <c r="M22" s="530"/>
      <c r="N22" s="468"/>
    </row>
    <row r="23" spans="1:14" ht="21" customHeight="1" x14ac:dyDescent="0.35">
      <c r="A23" s="495"/>
      <c r="B23" s="61"/>
      <c r="C23" s="480"/>
      <c r="D23" s="454"/>
      <c r="E23" s="484"/>
      <c r="F23" s="506"/>
      <c r="G23" s="508"/>
      <c r="H23" s="500"/>
      <c r="I23" s="460"/>
      <c r="J23" s="290" t="s">
        <v>24</v>
      </c>
      <c r="K23" s="16" t="s">
        <v>386</v>
      </c>
      <c r="L23" s="465"/>
      <c r="M23" s="530"/>
      <c r="N23" s="468"/>
    </row>
    <row r="24" spans="1:14" ht="21" customHeight="1" x14ac:dyDescent="0.35">
      <c r="A24" s="495"/>
      <c r="B24" s="61"/>
      <c r="C24" s="480"/>
      <c r="D24" s="454"/>
      <c r="E24" s="484"/>
      <c r="F24" s="287" t="s">
        <v>387</v>
      </c>
      <c r="G24" s="288">
        <v>15000</v>
      </c>
      <c r="H24" s="500"/>
      <c r="I24" s="460"/>
      <c r="J24" s="290"/>
      <c r="K24" s="16"/>
      <c r="L24" s="466"/>
      <c r="M24" s="536"/>
      <c r="N24" s="469"/>
    </row>
    <row r="25" spans="1:14" ht="21" customHeight="1" x14ac:dyDescent="0.35">
      <c r="A25" s="478">
        <v>5</v>
      </c>
      <c r="B25" s="539" t="s">
        <v>388</v>
      </c>
      <c r="C25" s="479">
        <v>167810</v>
      </c>
      <c r="D25" s="479">
        <v>179556.7</v>
      </c>
      <c r="E25" s="515" t="s">
        <v>21</v>
      </c>
      <c r="F25" s="457" t="s">
        <v>389</v>
      </c>
      <c r="G25" s="485">
        <v>78356.100000000006</v>
      </c>
      <c r="H25" s="457" t="s">
        <v>389</v>
      </c>
      <c r="I25" s="485">
        <v>78356.100000000006</v>
      </c>
      <c r="J25" s="544" t="s">
        <v>390</v>
      </c>
      <c r="K25" s="545" t="s">
        <v>391</v>
      </c>
      <c r="L25" s="464" t="s">
        <v>357</v>
      </c>
      <c r="M25" s="467" t="s">
        <v>23</v>
      </c>
      <c r="N25" s="467"/>
    </row>
    <row r="26" spans="1:14" ht="21" customHeight="1" x14ac:dyDescent="0.35">
      <c r="A26" s="451"/>
      <c r="B26" s="540"/>
      <c r="C26" s="542"/>
      <c r="D26" s="542"/>
      <c r="E26" s="516"/>
      <c r="F26" s="458"/>
      <c r="G26" s="460"/>
      <c r="H26" s="458"/>
      <c r="I26" s="460"/>
      <c r="J26" s="506"/>
      <c r="K26" s="546"/>
      <c r="L26" s="465"/>
      <c r="M26" s="530"/>
      <c r="N26" s="530"/>
    </row>
    <row r="27" spans="1:14" ht="21" customHeight="1" x14ac:dyDescent="0.35">
      <c r="A27" s="451"/>
      <c r="B27" s="540"/>
      <c r="C27" s="542"/>
      <c r="D27" s="542"/>
      <c r="E27" s="516"/>
      <c r="F27" s="458"/>
      <c r="G27" s="460"/>
      <c r="H27" s="458"/>
      <c r="I27" s="460"/>
      <c r="J27" s="506"/>
      <c r="K27" s="537" t="s">
        <v>386</v>
      </c>
      <c r="L27" s="465"/>
      <c r="M27" s="530"/>
      <c r="N27" s="530"/>
    </row>
    <row r="28" spans="1:14" ht="21" customHeight="1" x14ac:dyDescent="0.35">
      <c r="A28" s="451"/>
      <c r="B28" s="540"/>
      <c r="C28" s="542"/>
      <c r="D28" s="542"/>
      <c r="E28" s="516"/>
      <c r="F28" s="459"/>
      <c r="G28" s="461"/>
      <c r="H28" s="459"/>
      <c r="I28" s="461"/>
      <c r="J28" s="507"/>
      <c r="K28" s="538"/>
      <c r="L28" s="466"/>
      <c r="M28" s="536"/>
      <c r="N28" s="536"/>
    </row>
    <row r="29" spans="1:14" ht="21" customHeight="1" x14ac:dyDescent="0.35">
      <c r="A29" s="451"/>
      <c r="B29" s="540"/>
      <c r="C29" s="542"/>
      <c r="D29" s="542"/>
      <c r="E29" s="516"/>
      <c r="F29" s="499" t="s">
        <v>392</v>
      </c>
      <c r="G29" s="485">
        <v>101200.6</v>
      </c>
      <c r="H29" s="499" t="s">
        <v>392</v>
      </c>
      <c r="I29" s="485">
        <v>101200.6</v>
      </c>
      <c r="J29" s="544" t="s">
        <v>390</v>
      </c>
      <c r="K29" s="545" t="s">
        <v>393</v>
      </c>
      <c r="L29" s="464" t="s">
        <v>357</v>
      </c>
      <c r="M29" s="530" t="s">
        <v>23</v>
      </c>
      <c r="N29" s="530"/>
    </row>
    <row r="30" spans="1:14" ht="21" customHeight="1" x14ac:dyDescent="0.35">
      <c r="A30" s="451"/>
      <c r="B30" s="540"/>
      <c r="C30" s="542"/>
      <c r="D30" s="542"/>
      <c r="E30" s="516"/>
      <c r="F30" s="500"/>
      <c r="G30" s="460"/>
      <c r="H30" s="500"/>
      <c r="I30" s="460"/>
      <c r="J30" s="506"/>
      <c r="K30" s="546"/>
      <c r="L30" s="465"/>
      <c r="M30" s="530"/>
      <c r="N30" s="530"/>
    </row>
    <row r="31" spans="1:14" ht="21" customHeight="1" x14ac:dyDescent="0.35">
      <c r="A31" s="451"/>
      <c r="B31" s="540"/>
      <c r="C31" s="542"/>
      <c r="D31" s="542"/>
      <c r="E31" s="516"/>
      <c r="F31" s="500"/>
      <c r="G31" s="460"/>
      <c r="H31" s="500"/>
      <c r="I31" s="460"/>
      <c r="J31" s="506"/>
      <c r="K31" s="537" t="s">
        <v>386</v>
      </c>
      <c r="L31" s="465"/>
      <c r="M31" s="530"/>
      <c r="N31" s="530"/>
    </row>
    <row r="32" spans="1:14" ht="21" customHeight="1" x14ac:dyDescent="0.35">
      <c r="A32" s="452"/>
      <c r="B32" s="541"/>
      <c r="C32" s="535"/>
      <c r="D32" s="535"/>
      <c r="E32" s="517"/>
      <c r="F32" s="501"/>
      <c r="G32" s="461"/>
      <c r="H32" s="501"/>
      <c r="I32" s="461"/>
      <c r="J32" s="507"/>
      <c r="K32" s="538"/>
      <c r="L32" s="466"/>
      <c r="M32" s="536"/>
      <c r="N32" s="536"/>
    </row>
    <row r="33" spans="1:14" ht="21.75" customHeight="1" x14ac:dyDescent="0.35">
      <c r="A33" s="25"/>
      <c r="B33" s="455" t="s">
        <v>243</v>
      </c>
      <c r="C33" s="455"/>
      <c r="D33" s="455"/>
      <c r="E33" s="455"/>
      <c r="F33" s="455"/>
      <c r="G33" s="455"/>
      <c r="H33" s="456"/>
      <c r="I33" s="26">
        <v>1141981.7</v>
      </c>
      <c r="J33" s="27"/>
      <c r="K33" s="28"/>
      <c r="L33" s="66"/>
      <c r="M33" s="67"/>
      <c r="N33" s="68"/>
    </row>
    <row r="34" spans="1:14" ht="21" customHeight="1" x14ac:dyDescent="0.35">
      <c r="A34" s="29"/>
      <c r="B34" s="30"/>
      <c r="C34" s="31"/>
      <c r="D34" s="31"/>
      <c r="E34" s="30"/>
      <c r="F34" s="30"/>
      <c r="G34" s="31"/>
      <c r="H34" s="32"/>
      <c r="I34" s="33"/>
      <c r="J34" s="30"/>
      <c r="K34" s="30"/>
      <c r="L34" s="34"/>
      <c r="M34" s="34"/>
      <c r="N34" s="34"/>
    </row>
    <row r="35" spans="1:14" x14ac:dyDescent="0.35">
      <c r="A35" s="3"/>
      <c r="B35" s="284"/>
      <c r="C35" s="284"/>
      <c r="D35" s="284"/>
      <c r="E35" s="284"/>
      <c r="F35" s="284"/>
      <c r="G35" s="284"/>
      <c r="H35" s="284"/>
      <c r="I35" s="202"/>
      <c r="J35" s="202"/>
      <c r="K35" s="46"/>
    </row>
    <row r="36" spans="1:14" x14ac:dyDescent="0.35">
      <c r="A36" s="477" t="s">
        <v>363</v>
      </c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284" t="s">
        <v>0</v>
      </c>
    </row>
    <row r="37" spans="1:14" x14ac:dyDescent="0.35">
      <c r="A37" s="477" t="s">
        <v>1</v>
      </c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34"/>
    </row>
    <row r="38" spans="1:14" x14ac:dyDescent="0.35">
      <c r="A38" s="477" t="s">
        <v>362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34"/>
    </row>
    <row r="39" spans="1:14" x14ac:dyDescent="0.35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34"/>
    </row>
    <row r="40" spans="1:14" ht="42" x14ac:dyDescent="0.35">
      <c r="A40" s="519" t="s">
        <v>2</v>
      </c>
      <c r="B40" s="520" t="s">
        <v>3</v>
      </c>
      <c r="C40" s="4" t="s">
        <v>4</v>
      </c>
      <c r="D40" s="5" t="s">
        <v>5</v>
      </c>
      <c r="E40" s="520" t="s">
        <v>6</v>
      </c>
      <c r="F40" s="520" t="s">
        <v>7</v>
      </c>
      <c r="G40" s="520"/>
      <c r="H40" s="521" t="s">
        <v>8</v>
      </c>
      <c r="I40" s="521"/>
      <c r="J40" s="522" t="s">
        <v>9</v>
      </c>
      <c r="K40" s="522" t="s">
        <v>10</v>
      </c>
      <c r="L40" s="523" t="s">
        <v>11</v>
      </c>
      <c r="M40" s="524" t="s">
        <v>12</v>
      </c>
      <c r="N40" s="525"/>
    </row>
    <row r="41" spans="1:14" ht="63" x14ac:dyDescent="0.35">
      <c r="A41" s="510"/>
      <c r="B41" s="520"/>
      <c r="C41" s="6" t="s">
        <v>13</v>
      </c>
      <c r="D41" s="7" t="s">
        <v>14</v>
      </c>
      <c r="E41" s="520"/>
      <c r="F41" s="278" t="s">
        <v>15</v>
      </c>
      <c r="G41" s="285" t="s">
        <v>16</v>
      </c>
      <c r="H41" s="292" t="s">
        <v>17</v>
      </c>
      <c r="I41" s="11" t="s">
        <v>18</v>
      </c>
      <c r="J41" s="457"/>
      <c r="K41" s="457"/>
      <c r="L41" s="523"/>
      <c r="M41" s="283" t="s">
        <v>19</v>
      </c>
      <c r="N41" s="282" t="s">
        <v>20</v>
      </c>
    </row>
    <row r="42" spans="1:14" ht="21" customHeight="1" x14ac:dyDescent="0.35">
      <c r="A42" s="494">
        <v>1</v>
      </c>
      <c r="B42" s="58" t="s">
        <v>33</v>
      </c>
      <c r="C42" s="513">
        <v>9345000</v>
      </c>
      <c r="D42" s="513">
        <v>7325433</v>
      </c>
      <c r="E42" s="515" t="s">
        <v>34</v>
      </c>
      <c r="F42" s="499" t="s">
        <v>232</v>
      </c>
      <c r="G42" s="485">
        <v>6700000</v>
      </c>
      <c r="H42" s="499" t="s">
        <v>232</v>
      </c>
      <c r="I42" s="489">
        <v>6695024</v>
      </c>
      <c r="J42" s="41"/>
      <c r="K42" s="41"/>
      <c r="L42" s="464" t="s">
        <v>36</v>
      </c>
      <c r="M42" s="482" t="s">
        <v>23</v>
      </c>
      <c r="N42" s="309"/>
    </row>
    <row r="43" spans="1:14" ht="21" customHeight="1" x14ac:dyDescent="0.35">
      <c r="A43" s="495"/>
      <c r="B43" s="61" t="s">
        <v>37</v>
      </c>
      <c r="C43" s="514"/>
      <c r="D43" s="514"/>
      <c r="E43" s="516"/>
      <c r="F43" s="500"/>
      <c r="G43" s="460"/>
      <c r="H43" s="500"/>
      <c r="I43" s="490"/>
      <c r="J43" s="290" t="s">
        <v>22</v>
      </c>
      <c r="K43" s="18" t="s">
        <v>394</v>
      </c>
      <c r="L43" s="465"/>
      <c r="M43" s="531"/>
      <c r="N43" s="310"/>
    </row>
    <row r="44" spans="1:14" ht="21" customHeight="1" x14ac:dyDescent="0.35">
      <c r="A44" s="495"/>
      <c r="B44" s="61" t="s">
        <v>395</v>
      </c>
      <c r="C44" s="514"/>
      <c r="D44" s="514"/>
      <c r="E44" s="516"/>
      <c r="F44" s="290" t="s">
        <v>262</v>
      </c>
      <c r="G44" s="288">
        <v>6849000</v>
      </c>
      <c r="H44" s="500"/>
      <c r="I44" s="490"/>
      <c r="J44" s="290" t="s">
        <v>24</v>
      </c>
      <c r="K44" s="16" t="s">
        <v>396</v>
      </c>
      <c r="L44" s="465"/>
      <c r="M44" s="531"/>
      <c r="N44" s="310"/>
    </row>
    <row r="45" spans="1:14" ht="21" customHeight="1" x14ac:dyDescent="0.35">
      <c r="A45" s="495"/>
      <c r="B45" s="61"/>
      <c r="C45" s="514"/>
      <c r="D45" s="514"/>
      <c r="E45" s="516"/>
      <c r="F45" s="290" t="s">
        <v>273</v>
      </c>
      <c r="G45" s="288">
        <v>6880000</v>
      </c>
      <c r="H45" s="500"/>
      <c r="I45" s="490"/>
      <c r="J45" s="311"/>
      <c r="K45" s="312"/>
      <c r="L45" s="465"/>
      <c r="M45" s="531"/>
      <c r="N45" s="310"/>
    </row>
    <row r="46" spans="1:14" ht="21" customHeight="1" x14ac:dyDescent="0.35">
      <c r="A46" s="495"/>
      <c r="B46" s="61"/>
      <c r="C46" s="514"/>
      <c r="D46" s="514"/>
      <c r="E46" s="517"/>
      <c r="F46" s="291" t="s">
        <v>205</v>
      </c>
      <c r="G46" s="289">
        <v>7091019</v>
      </c>
      <c r="H46" s="501"/>
      <c r="I46" s="491"/>
      <c r="J46" s="54"/>
      <c r="K46" s="54"/>
      <c r="L46" s="466"/>
      <c r="M46" s="532"/>
      <c r="N46" s="313"/>
    </row>
    <row r="47" spans="1:14" ht="21" customHeight="1" x14ac:dyDescent="0.35">
      <c r="A47" s="494">
        <v>2</v>
      </c>
      <c r="B47" s="58" t="s">
        <v>33</v>
      </c>
      <c r="C47" s="535">
        <v>9345000</v>
      </c>
      <c r="D47" s="535">
        <v>9157571</v>
      </c>
      <c r="E47" s="515" t="s">
        <v>34</v>
      </c>
      <c r="F47" s="278" t="s">
        <v>262</v>
      </c>
      <c r="G47" s="285">
        <v>8149000</v>
      </c>
      <c r="H47" s="457" t="s">
        <v>262</v>
      </c>
      <c r="I47" s="489">
        <v>8148216</v>
      </c>
      <c r="J47" s="41"/>
      <c r="K47" s="41"/>
      <c r="L47" s="464" t="s">
        <v>36</v>
      </c>
      <c r="M47" s="482" t="s">
        <v>23</v>
      </c>
      <c r="N47" s="309"/>
    </row>
    <row r="48" spans="1:14" ht="21" customHeight="1" x14ac:dyDescent="0.35">
      <c r="A48" s="495"/>
      <c r="B48" s="61" t="s">
        <v>37</v>
      </c>
      <c r="C48" s="514"/>
      <c r="D48" s="514"/>
      <c r="E48" s="516"/>
      <c r="F48" s="290" t="s">
        <v>273</v>
      </c>
      <c r="G48" s="288">
        <v>8250000</v>
      </c>
      <c r="H48" s="458"/>
      <c r="I48" s="490"/>
      <c r="J48" s="290" t="s">
        <v>22</v>
      </c>
      <c r="K48" s="18" t="s">
        <v>397</v>
      </c>
      <c r="L48" s="465"/>
      <c r="M48" s="531"/>
      <c r="N48" s="310"/>
    </row>
    <row r="49" spans="1:14" ht="21" customHeight="1" x14ac:dyDescent="0.35">
      <c r="A49" s="495"/>
      <c r="B49" s="61" t="s">
        <v>398</v>
      </c>
      <c r="C49" s="514"/>
      <c r="D49" s="514"/>
      <c r="E49" s="516"/>
      <c r="F49" s="506" t="s">
        <v>232</v>
      </c>
      <c r="G49" s="508">
        <v>8400000</v>
      </c>
      <c r="H49" s="458"/>
      <c r="I49" s="490"/>
      <c r="J49" s="290" t="s">
        <v>24</v>
      </c>
      <c r="K49" s="16" t="s">
        <v>399</v>
      </c>
      <c r="L49" s="465"/>
      <c r="M49" s="531"/>
      <c r="N49" s="310"/>
    </row>
    <row r="50" spans="1:14" ht="21" customHeight="1" x14ac:dyDescent="0.35">
      <c r="A50" s="495"/>
      <c r="B50" s="61"/>
      <c r="C50" s="514"/>
      <c r="D50" s="514"/>
      <c r="E50" s="516"/>
      <c r="F50" s="506"/>
      <c r="G50" s="508"/>
      <c r="H50" s="458"/>
      <c r="I50" s="490"/>
      <c r="J50" s="311"/>
      <c r="K50" s="312"/>
      <c r="L50" s="465"/>
      <c r="M50" s="531"/>
      <c r="N50" s="310"/>
    </row>
    <row r="51" spans="1:14" ht="21" customHeight="1" x14ac:dyDescent="0.35">
      <c r="A51" s="496"/>
      <c r="B51" s="63"/>
      <c r="C51" s="514"/>
      <c r="D51" s="514"/>
      <c r="E51" s="517"/>
      <c r="F51" s="291" t="s">
        <v>205</v>
      </c>
      <c r="G51" s="289">
        <v>8443280</v>
      </c>
      <c r="H51" s="459"/>
      <c r="I51" s="491"/>
      <c r="J51" s="42"/>
      <c r="K51" s="42"/>
      <c r="L51" s="466"/>
      <c r="M51" s="532"/>
      <c r="N51" s="313"/>
    </row>
    <row r="52" spans="1:14" ht="21" customHeight="1" x14ac:dyDescent="0.35">
      <c r="A52" s="495">
        <v>3</v>
      </c>
      <c r="B52" s="58" t="s">
        <v>33</v>
      </c>
      <c r="C52" s="535">
        <v>2800000</v>
      </c>
      <c r="D52" s="535">
        <v>2539584</v>
      </c>
      <c r="E52" s="515" t="s">
        <v>34</v>
      </c>
      <c r="F52" s="207" t="s">
        <v>35</v>
      </c>
      <c r="G52" s="281">
        <v>2200000</v>
      </c>
      <c r="H52" s="499" t="s">
        <v>35</v>
      </c>
      <c r="I52" s="489">
        <v>2199666</v>
      </c>
      <c r="J52" s="54"/>
      <c r="K52" s="54"/>
      <c r="L52" s="464" t="s">
        <v>36</v>
      </c>
      <c r="M52" s="482" t="s">
        <v>23</v>
      </c>
      <c r="N52" s="309"/>
    </row>
    <row r="53" spans="1:14" ht="21" customHeight="1" x14ac:dyDescent="0.35">
      <c r="A53" s="495"/>
      <c r="B53" s="61" t="s">
        <v>37</v>
      </c>
      <c r="C53" s="514"/>
      <c r="D53" s="514"/>
      <c r="E53" s="516"/>
      <c r="F53" s="287" t="s">
        <v>262</v>
      </c>
      <c r="G53" s="288">
        <v>2249500</v>
      </c>
      <c r="H53" s="500"/>
      <c r="I53" s="490"/>
      <c r="J53" s="290" t="s">
        <v>22</v>
      </c>
      <c r="K53" s="18" t="s">
        <v>400</v>
      </c>
      <c r="L53" s="465"/>
      <c r="M53" s="531"/>
      <c r="N53" s="310"/>
    </row>
    <row r="54" spans="1:14" ht="21" customHeight="1" x14ac:dyDescent="0.35">
      <c r="A54" s="495"/>
      <c r="B54" s="61" t="s">
        <v>401</v>
      </c>
      <c r="C54" s="514"/>
      <c r="D54" s="514"/>
      <c r="E54" s="516"/>
      <c r="F54" s="287" t="s">
        <v>205</v>
      </c>
      <c r="G54" s="288">
        <v>2349115</v>
      </c>
      <c r="H54" s="500"/>
      <c r="I54" s="490"/>
      <c r="J54" s="290" t="s">
        <v>24</v>
      </c>
      <c r="K54" s="16" t="s">
        <v>402</v>
      </c>
      <c r="L54" s="465"/>
      <c r="M54" s="531"/>
      <c r="N54" s="310"/>
    </row>
    <row r="55" spans="1:14" ht="21" customHeight="1" x14ac:dyDescent="0.35">
      <c r="A55" s="495"/>
      <c r="B55" s="61"/>
      <c r="C55" s="514"/>
      <c r="D55" s="514"/>
      <c r="E55" s="516"/>
      <c r="F55" s="506" t="s">
        <v>255</v>
      </c>
      <c r="G55" s="508">
        <v>2390000</v>
      </c>
      <c r="H55" s="500"/>
      <c r="I55" s="490"/>
      <c r="J55" s="311"/>
      <c r="K55" s="312"/>
      <c r="L55" s="465"/>
      <c r="M55" s="531"/>
      <c r="N55" s="310"/>
    </row>
    <row r="56" spans="1:14" ht="21" customHeight="1" x14ac:dyDescent="0.35">
      <c r="A56" s="496"/>
      <c r="B56" s="63"/>
      <c r="C56" s="514"/>
      <c r="D56" s="514"/>
      <c r="E56" s="517"/>
      <c r="F56" s="507"/>
      <c r="G56" s="509"/>
      <c r="H56" s="501"/>
      <c r="I56" s="491"/>
      <c r="J56" s="42"/>
      <c r="K56" s="42"/>
      <c r="L56" s="466"/>
      <c r="M56" s="532"/>
      <c r="N56" s="313"/>
    </row>
    <row r="57" spans="1:14" ht="21" customHeight="1" x14ac:dyDescent="0.35">
      <c r="A57" s="478">
        <v>4</v>
      </c>
      <c r="B57" s="58" t="s">
        <v>33</v>
      </c>
      <c r="C57" s="513">
        <v>9345000</v>
      </c>
      <c r="D57" s="513">
        <v>9241344</v>
      </c>
      <c r="E57" s="515" t="s">
        <v>34</v>
      </c>
      <c r="F57" s="286" t="s">
        <v>205</v>
      </c>
      <c r="G57" s="285">
        <v>7693419</v>
      </c>
      <c r="H57" s="499" t="s">
        <v>205</v>
      </c>
      <c r="I57" s="489">
        <v>7687327</v>
      </c>
      <c r="J57" s="60"/>
      <c r="K57" s="278"/>
      <c r="L57" s="465" t="s">
        <v>36</v>
      </c>
      <c r="M57" s="482" t="s">
        <v>23</v>
      </c>
      <c r="N57" s="309"/>
    </row>
    <row r="58" spans="1:14" ht="21" customHeight="1" x14ac:dyDescent="0.35">
      <c r="A58" s="451"/>
      <c r="B58" s="61" t="s">
        <v>37</v>
      </c>
      <c r="C58" s="514"/>
      <c r="D58" s="514"/>
      <c r="E58" s="516"/>
      <c r="F58" s="287" t="s">
        <v>262</v>
      </c>
      <c r="G58" s="288">
        <v>7849000</v>
      </c>
      <c r="H58" s="500"/>
      <c r="I58" s="490"/>
      <c r="J58" s="290" t="s">
        <v>22</v>
      </c>
      <c r="K58" s="18" t="s">
        <v>403</v>
      </c>
      <c r="L58" s="465"/>
      <c r="M58" s="531"/>
      <c r="N58" s="310"/>
    </row>
    <row r="59" spans="1:14" ht="21" customHeight="1" x14ac:dyDescent="0.35">
      <c r="A59" s="451"/>
      <c r="B59" s="61" t="s">
        <v>404</v>
      </c>
      <c r="C59" s="514"/>
      <c r="D59" s="514"/>
      <c r="E59" s="516"/>
      <c r="F59" s="506" t="s">
        <v>232</v>
      </c>
      <c r="G59" s="508">
        <v>8200000</v>
      </c>
      <c r="H59" s="500"/>
      <c r="I59" s="490"/>
      <c r="J59" s="290" t="s">
        <v>24</v>
      </c>
      <c r="K59" s="16" t="s">
        <v>386</v>
      </c>
      <c r="L59" s="465"/>
      <c r="M59" s="531"/>
      <c r="N59" s="310"/>
    </row>
    <row r="60" spans="1:14" ht="21" customHeight="1" x14ac:dyDescent="0.35">
      <c r="A60" s="452"/>
      <c r="B60" s="63"/>
      <c r="C60" s="514"/>
      <c r="D60" s="514"/>
      <c r="E60" s="517"/>
      <c r="F60" s="507"/>
      <c r="G60" s="509"/>
      <c r="H60" s="501"/>
      <c r="I60" s="491"/>
      <c r="J60" s="64"/>
      <c r="K60" s="280"/>
      <c r="L60" s="466"/>
      <c r="M60" s="532"/>
      <c r="N60" s="313"/>
    </row>
    <row r="61" spans="1:14" x14ac:dyDescent="0.35">
      <c r="A61" s="25"/>
      <c r="B61" s="455" t="s">
        <v>315</v>
      </c>
      <c r="C61" s="455"/>
      <c r="D61" s="455"/>
      <c r="E61" s="455"/>
      <c r="F61" s="455"/>
      <c r="G61" s="455"/>
      <c r="H61" s="456"/>
      <c r="I61" s="26">
        <f>SUM(I42:I60)</f>
        <v>24730233</v>
      </c>
      <c r="J61" s="27"/>
      <c r="K61" s="28"/>
      <c r="L61" s="40"/>
      <c r="M61" s="314"/>
      <c r="N61" s="314"/>
    </row>
  </sheetData>
  <mergeCells count="137"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N29:N32"/>
    <mergeCell ref="B33:H33"/>
    <mergeCell ref="A36:M36"/>
    <mergeCell ref="A37:M37"/>
    <mergeCell ref="M25:M28"/>
    <mergeCell ref="N25:N28"/>
    <mergeCell ref="H29:H32"/>
    <mergeCell ref="I29:I32"/>
    <mergeCell ref="L29:L32"/>
    <mergeCell ref="M29:M32"/>
    <mergeCell ref="F25:F28"/>
    <mergeCell ref="G25:G28"/>
    <mergeCell ref="H25:H28"/>
    <mergeCell ref="I25:I28"/>
    <mergeCell ref="L25:L28"/>
    <mergeCell ref="A38:M38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B61:H61"/>
    <mergeCell ref="A8:A11"/>
    <mergeCell ref="C8:C11"/>
    <mergeCell ref="D8:D11"/>
    <mergeCell ref="E8:E11"/>
    <mergeCell ref="F8:F11"/>
    <mergeCell ref="G8:G11"/>
    <mergeCell ref="H8:H11"/>
    <mergeCell ref="I8:I11"/>
    <mergeCell ref="H57:H60"/>
    <mergeCell ref="I57:I60"/>
    <mergeCell ref="F59:F60"/>
    <mergeCell ref="A57:A60"/>
    <mergeCell ref="C57:C60"/>
    <mergeCell ref="D57:D60"/>
    <mergeCell ref="E57:E60"/>
    <mergeCell ref="H52:H56"/>
    <mergeCell ref="I52:I56"/>
    <mergeCell ref="A47:A51"/>
    <mergeCell ref="C47:C51"/>
    <mergeCell ref="D47:D51"/>
    <mergeCell ref="E47:E51"/>
    <mergeCell ref="H42:H46"/>
    <mergeCell ref="I42:I46"/>
    <mergeCell ref="G20:G21"/>
    <mergeCell ref="H12:H15"/>
    <mergeCell ref="I12:I15"/>
    <mergeCell ref="A16:A19"/>
    <mergeCell ref="C16:C19"/>
    <mergeCell ref="D16:D19"/>
    <mergeCell ref="E16:E19"/>
    <mergeCell ref="F16:F19"/>
    <mergeCell ref="G16:G19"/>
    <mergeCell ref="H16:H19"/>
    <mergeCell ref="I16:I19"/>
    <mergeCell ref="A12:A15"/>
    <mergeCell ref="C12:C15"/>
    <mergeCell ref="D12:D15"/>
    <mergeCell ref="E12:E15"/>
    <mergeCell ref="F12:F13"/>
    <mergeCell ref="G12:G13"/>
    <mergeCell ref="N16:N19"/>
    <mergeCell ref="N12:N15"/>
    <mergeCell ref="N8:N11"/>
    <mergeCell ref="A42:A46"/>
    <mergeCell ref="C42:C46"/>
    <mergeCell ref="D42:D46"/>
    <mergeCell ref="E42:E46"/>
    <mergeCell ref="F42:F43"/>
    <mergeCell ref="G42:G43"/>
    <mergeCell ref="L20:L24"/>
    <mergeCell ref="M16:M19"/>
    <mergeCell ref="M12:M15"/>
    <mergeCell ref="M8:M11"/>
    <mergeCell ref="L8:L11"/>
    <mergeCell ref="L12:L15"/>
    <mergeCell ref="L16:L19"/>
    <mergeCell ref="M20:M24"/>
    <mergeCell ref="J25:J28"/>
    <mergeCell ref="K25:K26"/>
    <mergeCell ref="K27:K28"/>
    <mergeCell ref="F29:F32"/>
    <mergeCell ref="G29:G32"/>
    <mergeCell ref="J29:J32"/>
    <mergeCell ref="K29:K30"/>
    <mergeCell ref="F49:F50"/>
    <mergeCell ref="G49:G50"/>
    <mergeCell ref="A52:A56"/>
    <mergeCell ref="C52:C56"/>
    <mergeCell ref="D52:D56"/>
    <mergeCell ref="E52:E56"/>
    <mergeCell ref="F55:F56"/>
    <mergeCell ref="G55:G56"/>
    <mergeCell ref="N20:N24"/>
    <mergeCell ref="K31:K32"/>
    <mergeCell ref="H20:H24"/>
    <mergeCell ref="I20:I24"/>
    <mergeCell ref="F22:F23"/>
    <mergeCell ref="G22:G23"/>
    <mergeCell ref="A25:A32"/>
    <mergeCell ref="B25:B32"/>
    <mergeCell ref="C25:C32"/>
    <mergeCell ref="D25:D32"/>
    <mergeCell ref="E25:E32"/>
    <mergeCell ref="A20:A24"/>
    <mergeCell ref="C20:C24"/>
    <mergeCell ref="D20:D24"/>
    <mergeCell ref="E20:E24"/>
    <mergeCell ref="F20:F21"/>
    <mergeCell ref="G59:G60"/>
    <mergeCell ref="L57:L60"/>
    <mergeCell ref="L52:L56"/>
    <mergeCell ref="L47:L51"/>
    <mergeCell ref="L42:L46"/>
    <mergeCell ref="M57:M60"/>
    <mergeCell ref="M52:M56"/>
    <mergeCell ref="M47:M51"/>
    <mergeCell ref="M42:M46"/>
    <mergeCell ref="H47:H51"/>
    <mergeCell ref="I47:I5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F55"/>
  <sheetViews>
    <sheetView topLeftCell="G4" zoomScale="85" zoomScaleNormal="85" zoomScaleSheetLayoutView="100" workbookViewId="0">
      <pane ySplit="4" topLeftCell="A8" activePane="bottomLeft" state="frozen"/>
      <selection activeCell="R4" sqref="R4"/>
      <selection pane="bottomLeft" activeCell="S43" sqref="S43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19" width="14.625" style="125" customWidth="1"/>
    <col min="20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8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58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58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58" x14ac:dyDescent="0.3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</row>
    <row r="5" spans="1:58" ht="33.75" customHeight="1" x14ac:dyDescent="0.3">
      <c r="A5" s="318"/>
      <c r="B5" s="318"/>
      <c r="C5" s="318"/>
      <c r="D5" s="318"/>
      <c r="E5" s="318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7">
        <v>243313</v>
      </c>
      <c r="Q5" s="436"/>
      <c r="R5" s="447">
        <v>243344</v>
      </c>
      <c r="S5" s="436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441</v>
      </c>
      <c r="AE5" s="443"/>
      <c r="AF5" s="444"/>
    </row>
    <row r="6" spans="1:58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58" s="73" customFormat="1" ht="54" customHeight="1" x14ac:dyDescent="0.2">
      <c r="A7" s="436"/>
      <c r="B7" s="436"/>
      <c r="C7" s="315" t="s">
        <v>146</v>
      </c>
      <c r="D7" s="316" t="s">
        <v>141</v>
      </c>
      <c r="E7" s="316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5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F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</row>
    <row r="10" spans="1:5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69100680.372803748</v>
      </c>
      <c r="AE10" s="84">
        <f>F10+H10+J10+L10+N10+P10+R10</f>
        <v>69100680.372803748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</row>
    <row r="11" spans="1:5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17"/>
      <c r="B47" s="317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0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87227397.618224293</v>
      </c>
      <c r="AE47" s="92">
        <f>SUM(AE9:AE39)</f>
        <v>85395365.318224296</v>
      </c>
      <c r="AF47" s="118">
        <f>AE47/AD47</f>
        <v>0.97899705425102312</v>
      </c>
    </row>
    <row r="48" spans="1:32" s="119" customFormat="1" x14ac:dyDescent="0.3">
      <c r="A48" s="318"/>
      <c r="B48" s="318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41"/>
  <sheetViews>
    <sheetView zoomScale="60" zoomScaleNormal="60" workbookViewId="0">
      <selection activeCell="A2" sqref="A2:N2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425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322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426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322"/>
      <c r="C5" s="322"/>
      <c r="D5" s="322"/>
      <c r="E5" s="322"/>
      <c r="F5" s="322"/>
      <c r="G5" s="322"/>
      <c r="H5" s="322"/>
      <c r="I5" s="322"/>
      <c r="J5" s="322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319" t="s">
        <v>15</v>
      </c>
      <c r="G7" s="323" t="s">
        <v>16</v>
      </c>
      <c r="H7" s="331" t="s">
        <v>17</v>
      </c>
      <c r="I7" s="11" t="s">
        <v>18</v>
      </c>
      <c r="J7" s="457"/>
      <c r="K7" s="457"/>
      <c r="L7" s="529"/>
      <c r="M7" s="332" t="s">
        <v>19</v>
      </c>
      <c r="N7" s="14" t="s">
        <v>20</v>
      </c>
    </row>
    <row r="8" spans="1:14" ht="21.75" customHeight="1" x14ac:dyDescent="0.35">
      <c r="A8" s="478">
        <v>1</v>
      </c>
      <c r="B8" s="305" t="s">
        <v>33</v>
      </c>
      <c r="C8" s="479">
        <v>934500</v>
      </c>
      <c r="D8" s="479">
        <v>999505</v>
      </c>
      <c r="E8" s="515" t="s">
        <v>21</v>
      </c>
      <c r="F8" s="499" t="s">
        <v>232</v>
      </c>
      <c r="G8" s="485">
        <v>984687</v>
      </c>
      <c r="H8" s="499" t="s">
        <v>232</v>
      </c>
      <c r="I8" s="485">
        <v>984687</v>
      </c>
      <c r="J8" s="306"/>
      <c r="K8" s="15"/>
      <c r="L8" s="464" t="s">
        <v>444</v>
      </c>
      <c r="M8" s="467" t="s">
        <v>23</v>
      </c>
      <c r="N8" s="470"/>
    </row>
    <row r="9" spans="1:14" ht="21.75" customHeight="1" x14ac:dyDescent="0.35">
      <c r="A9" s="451"/>
      <c r="B9" s="307" t="s">
        <v>411</v>
      </c>
      <c r="C9" s="542"/>
      <c r="D9" s="542"/>
      <c r="E9" s="516"/>
      <c r="F9" s="500"/>
      <c r="G9" s="460"/>
      <c r="H9" s="500"/>
      <c r="I9" s="460"/>
      <c r="J9" s="329" t="s">
        <v>25</v>
      </c>
      <c r="K9" s="18" t="s">
        <v>412</v>
      </c>
      <c r="L9" s="465"/>
      <c r="M9" s="530"/>
      <c r="N9" s="468"/>
    </row>
    <row r="10" spans="1:14" ht="21.75" customHeight="1" x14ac:dyDescent="0.35">
      <c r="A10" s="495"/>
      <c r="B10" s="16" t="s">
        <v>413</v>
      </c>
      <c r="C10" s="542"/>
      <c r="D10" s="542"/>
      <c r="E10" s="516"/>
      <c r="F10" s="500"/>
      <c r="G10" s="460"/>
      <c r="H10" s="500"/>
      <c r="I10" s="460"/>
      <c r="J10" s="329" t="s">
        <v>24</v>
      </c>
      <c r="K10" s="16" t="s">
        <v>414</v>
      </c>
      <c r="L10" s="465"/>
      <c r="M10" s="530"/>
      <c r="N10" s="468"/>
    </row>
    <row r="11" spans="1:14" ht="21.75" customHeight="1" x14ac:dyDescent="0.35">
      <c r="A11" s="452"/>
      <c r="B11" s="308"/>
      <c r="C11" s="535"/>
      <c r="D11" s="535"/>
      <c r="E11" s="517"/>
      <c r="F11" s="501"/>
      <c r="G11" s="461"/>
      <c r="H11" s="501"/>
      <c r="I11" s="461"/>
      <c r="J11" s="263"/>
      <c r="K11" s="20"/>
      <c r="L11" s="466"/>
      <c r="M11" s="536"/>
      <c r="N11" s="469"/>
    </row>
    <row r="12" spans="1:14" ht="31.5" customHeight="1" x14ac:dyDescent="0.35">
      <c r="A12" s="478">
        <v>2</v>
      </c>
      <c r="B12" s="58" t="s">
        <v>33</v>
      </c>
      <c r="C12" s="542">
        <v>467200</v>
      </c>
      <c r="D12" s="542">
        <v>457716</v>
      </c>
      <c r="E12" s="515" t="s">
        <v>21</v>
      </c>
      <c r="F12" s="499" t="s">
        <v>273</v>
      </c>
      <c r="G12" s="485">
        <v>450648</v>
      </c>
      <c r="H12" s="499" t="s">
        <v>273</v>
      </c>
      <c r="I12" s="485">
        <v>450648</v>
      </c>
      <c r="J12" s="175"/>
      <c r="K12" s="16"/>
      <c r="L12" s="464" t="s">
        <v>36</v>
      </c>
      <c r="M12" s="467" t="s">
        <v>23</v>
      </c>
      <c r="N12" s="467"/>
    </row>
    <row r="13" spans="1:14" ht="31.5" customHeight="1" x14ac:dyDescent="0.35">
      <c r="A13" s="451"/>
      <c r="B13" s="61" t="s">
        <v>37</v>
      </c>
      <c r="C13" s="542"/>
      <c r="D13" s="542"/>
      <c r="E13" s="516"/>
      <c r="F13" s="500"/>
      <c r="G13" s="460"/>
      <c r="H13" s="500"/>
      <c r="I13" s="460"/>
      <c r="J13" s="329" t="s">
        <v>25</v>
      </c>
      <c r="K13" s="18" t="s">
        <v>415</v>
      </c>
      <c r="L13" s="465"/>
      <c r="M13" s="530"/>
      <c r="N13" s="530"/>
    </row>
    <row r="14" spans="1:14" ht="21.75" customHeight="1" x14ac:dyDescent="0.35">
      <c r="A14" s="451"/>
      <c r="B14" s="61" t="s">
        <v>416</v>
      </c>
      <c r="C14" s="542"/>
      <c r="D14" s="542"/>
      <c r="E14" s="516"/>
      <c r="F14" s="500"/>
      <c r="G14" s="460"/>
      <c r="H14" s="500"/>
      <c r="I14" s="460"/>
      <c r="J14" s="329" t="s">
        <v>24</v>
      </c>
      <c r="K14" s="16" t="s">
        <v>417</v>
      </c>
      <c r="L14" s="465"/>
      <c r="M14" s="530"/>
      <c r="N14" s="530"/>
    </row>
    <row r="15" spans="1:14" ht="21.75" customHeight="1" x14ac:dyDescent="0.35">
      <c r="A15" s="452"/>
      <c r="B15" s="308"/>
      <c r="C15" s="542"/>
      <c r="D15" s="542"/>
      <c r="E15" s="517"/>
      <c r="F15" s="501"/>
      <c r="G15" s="461"/>
      <c r="H15" s="501"/>
      <c r="I15" s="461"/>
      <c r="J15" s="263"/>
      <c r="K15" s="20"/>
      <c r="L15" s="466"/>
      <c r="M15" s="536"/>
      <c r="N15" s="536"/>
    </row>
    <row r="16" spans="1:14" ht="21.75" customHeight="1" x14ac:dyDescent="0.35">
      <c r="A16" s="478">
        <v>3</v>
      </c>
      <c r="B16" s="58" t="s">
        <v>418</v>
      </c>
      <c r="C16" s="479">
        <v>26750</v>
      </c>
      <c r="D16" s="479">
        <v>28622.5</v>
      </c>
      <c r="E16" s="515" t="s">
        <v>21</v>
      </c>
      <c r="F16" s="324" t="s">
        <v>419</v>
      </c>
      <c r="G16" s="323">
        <v>28622.5</v>
      </c>
      <c r="H16" s="499" t="s">
        <v>419</v>
      </c>
      <c r="I16" s="485">
        <v>28622.5</v>
      </c>
      <c r="J16" s="175"/>
      <c r="K16" s="16"/>
      <c r="L16" s="464" t="s">
        <v>443</v>
      </c>
      <c r="M16" s="467"/>
      <c r="N16" s="467" t="s">
        <v>23</v>
      </c>
    </row>
    <row r="17" spans="1:14" ht="21.75" customHeight="1" x14ac:dyDescent="0.35">
      <c r="A17" s="451"/>
      <c r="B17" s="61" t="s">
        <v>420</v>
      </c>
      <c r="C17" s="542"/>
      <c r="D17" s="542"/>
      <c r="E17" s="516"/>
      <c r="F17" s="506" t="s">
        <v>421</v>
      </c>
      <c r="G17" s="508">
        <v>31565</v>
      </c>
      <c r="H17" s="500"/>
      <c r="I17" s="460"/>
      <c r="J17" s="329" t="s">
        <v>22</v>
      </c>
      <c r="K17" s="18" t="s">
        <v>422</v>
      </c>
      <c r="L17" s="465"/>
      <c r="M17" s="530"/>
      <c r="N17" s="530"/>
    </row>
    <row r="18" spans="1:14" ht="21.75" customHeight="1" x14ac:dyDescent="0.35">
      <c r="A18" s="451"/>
      <c r="B18" s="61"/>
      <c r="C18" s="542"/>
      <c r="D18" s="542"/>
      <c r="E18" s="516"/>
      <c r="F18" s="506"/>
      <c r="G18" s="508"/>
      <c r="H18" s="500"/>
      <c r="I18" s="460"/>
      <c r="J18" s="329" t="s">
        <v>24</v>
      </c>
      <c r="K18" s="16" t="s">
        <v>423</v>
      </c>
      <c r="L18" s="465"/>
      <c r="M18" s="530"/>
      <c r="N18" s="530"/>
    </row>
    <row r="19" spans="1:14" ht="21.75" customHeight="1" x14ac:dyDescent="0.35">
      <c r="A19" s="452"/>
      <c r="B19" s="308"/>
      <c r="C19" s="535"/>
      <c r="D19" s="535"/>
      <c r="E19" s="517"/>
      <c r="F19" s="326" t="s">
        <v>424</v>
      </c>
      <c r="G19" s="328">
        <v>33170</v>
      </c>
      <c r="H19" s="501"/>
      <c r="I19" s="461"/>
      <c r="J19" s="263"/>
      <c r="K19" s="20"/>
      <c r="L19" s="466"/>
      <c r="M19" s="536"/>
      <c r="N19" s="536"/>
    </row>
    <row r="20" spans="1:14" ht="21.75" customHeight="1" x14ac:dyDescent="0.35">
      <c r="A20" s="25"/>
      <c r="B20" s="455" t="s">
        <v>28</v>
      </c>
      <c r="C20" s="455"/>
      <c r="D20" s="455"/>
      <c r="E20" s="455"/>
      <c r="F20" s="455"/>
      <c r="G20" s="455"/>
      <c r="H20" s="456"/>
      <c r="I20" s="26">
        <f>SUM(I8:I19)</f>
        <v>1463957.5</v>
      </c>
      <c r="J20" s="27"/>
      <c r="K20" s="28"/>
      <c r="L20" s="66"/>
      <c r="M20" s="67"/>
      <c r="N20" s="68"/>
    </row>
    <row r="21" spans="1:14" ht="21" customHeight="1" x14ac:dyDescent="0.35">
      <c r="A21" s="29"/>
      <c r="B21" s="30"/>
      <c r="C21" s="31"/>
      <c r="D21" s="31"/>
      <c r="E21" s="30"/>
      <c r="F21" s="30"/>
      <c r="G21" s="31"/>
      <c r="H21" s="32"/>
      <c r="I21" s="33"/>
      <c r="J21" s="30"/>
      <c r="K21" s="30"/>
      <c r="L21" s="34"/>
      <c r="M21" s="34"/>
      <c r="N21" s="34"/>
    </row>
    <row r="22" spans="1:14" x14ac:dyDescent="0.35">
      <c r="A22" s="3"/>
      <c r="B22" s="322"/>
      <c r="C22" s="322"/>
      <c r="D22" s="322"/>
      <c r="E22" s="322"/>
      <c r="F22" s="322"/>
      <c r="G22" s="322"/>
      <c r="H22" s="322"/>
      <c r="I22" s="202"/>
      <c r="J22" s="202"/>
      <c r="K22" s="46"/>
    </row>
    <row r="23" spans="1:14" x14ac:dyDescent="0.35">
      <c r="A23" s="477" t="s">
        <v>427</v>
      </c>
      <c r="B23" s="477"/>
      <c r="C23" s="477"/>
      <c r="D23" s="477"/>
      <c r="E23" s="477"/>
      <c r="F23" s="477"/>
      <c r="G23" s="477"/>
      <c r="H23" s="477"/>
      <c r="I23" s="477"/>
      <c r="J23" s="477"/>
      <c r="K23" s="477"/>
      <c r="L23" s="477"/>
      <c r="M23" s="477"/>
      <c r="N23" s="322" t="s">
        <v>0</v>
      </c>
    </row>
    <row r="24" spans="1:14" x14ac:dyDescent="0.35">
      <c r="A24" s="477" t="s">
        <v>1</v>
      </c>
      <c r="B24" s="477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34"/>
    </row>
    <row r="25" spans="1:14" x14ac:dyDescent="0.35">
      <c r="A25" s="477" t="s">
        <v>426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34"/>
    </row>
    <row r="26" spans="1:14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4"/>
    </row>
    <row r="27" spans="1:14" ht="42" x14ac:dyDescent="0.35">
      <c r="A27" s="519" t="s">
        <v>2</v>
      </c>
      <c r="B27" s="520" t="s">
        <v>3</v>
      </c>
      <c r="C27" s="4" t="s">
        <v>4</v>
      </c>
      <c r="D27" s="5" t="s">
        <v>5</v>
      </c>
      <c r="E27" s="520" t="s">
        <v>6</v>
      </c>
      <c r="F27" s="520" t="s">
        <v>7</v>
      </c>
      <c r="G27" s="520"/>
      <c r="H27" s="521" t="s">
        <v>8</v>
      </c>
      <c r="I27" s="521"/>
      <c r="J27" s="522" t="s">
        <v>9</v>
      </c>
      <c r="K27" s="522" t="s">
        <v>10</v>
      </c>
      <c r="L27" s="523" t="s">
        <v>11</v>
      </c>
      <c r="M27" s="524" t="s">
        <v>12</v>
      </c>
      <c r="N27" s="525"/>
    </row>
    <row r="28" spans="1:14" ht="63" x14ac:dyDescent="0.35">
      <c r="A28" s="510"/>
      <c r="B28" s="520"/>
      <c r="C28" s="6" t="s">
        <v>13</v>
      </c>
      <c r="D28" s="7" t="s">
        <v>14</v>
      </c>
      <c r="E28" s="520"/>
      <c r="F28" s="319" t="s">
        <v>15</v>
      </c>
      <c r="G28" s="323" t="s">
        <v>16</v>
      </c>
      <c r="H28" s="331" t="s">
        <v>17</v>
      </c>
      <c r="I28" s="11" t="s">
        <v>18</v>
      </c>
      <c r="J28" s="457"/>
      <c r="K28" s="457"/>
      <c r="L28" s="523"/>
      <c r="M28" s="321" t="s">
        <v>19</v>
      </c>
      <c r="N28" s="320" t="s">
        <v>20</v>
      </c>
    </row>
    <row r="29" spans="1:14" ht="21" customHeight="1" x14ac:dyDescent="0.35">
      <c r="A29" s="494">
        <v>1</v>
      </c>
      <c r="B29" s="58" t="s">
        <v>33</v>
      </c>
      <c r="C29" s="513">
        <v>9345000</v>
      </c>
      <c r="D29" s="513">
        <v>9393076</v>
      </c>
      <c r="E29" s="515" t="s">
        <v>34</v>
      </c>
      <c r="F29" s="324" t="s">
        <v>273</v>
      </c>
      <c r="G29" s="323">
        <v>8070000</v>
      </c>
      <c r="H29" s="499" t="s">
        <v>273</v>
      </c>
      <c r="I29" s="489">
        <v>8068796</v>
      </c>
      <c r="J29" s="41"/>
      <c r="K29" s="41"/>
      <c r="L29" s="464" t="s">
        <v>36</v>
      </c>
      <c r="M29" s="482" t="s">
        <v>23</v>
      </c>
      <c r="N29" s="470"/>
    </row>
    <row r="30" spans="1:14" ht="21" customHeight="1" x14ac:dyDescent="0.35">
      <c r="A30" s="495"/>
      <c r="B30" s="61" t="s">
        <v>37</v>
      </c>
      <c r="C30" s="514"/>
      <c r="D30" s="514"/>
      <c r="E30" s="516"/>
      <c r="F30" s="329" t="s">
        <v>262</v>
      </c>
      <c r="G30" s="327">
        <v>8198000</v>
      </c>
      <c r="H30" s="500"/>
      <c r="I30" s="490"/>
      <c r="J30" s="329"/>
      <c r="K30" s="18"/>
      <c r="L30" s="465"/>
      <c r="M30" s="531"/>
      <c r="N30" s="468"/>
    </row>
    <row r="31" spans="1:14" ht="21" customHeight="1" x14ac:dyDescent="0.35">
      <c r="A31" s="495"/>
      <c r="B31" s="61" t="s">
        <v>428</v>
      </c>
      <c r="C31" s="514"/>
      <c r="D31" s="514"/>
      <c r="E31" s="516"/>
      <c r="F31" s="329" t="s">
        <v>429</v>
      </c>
      <c r="G31" s="327">
        <v>8220000</v>
      </c>
      <c r="H31" s="500"/>
      <c r="I31" s="490"/>
      <c r="J31" s="329" t="s">
        <v>22</v>
      </c>
      <c r="K31" s="18" t="s">
        <v>446</v>
      </c>
      <c r="L31" s="465"/>
      <c r="M31" s="531"/>
      <c r="N31" s="468"/>
    </row>
    <row r="32" spans="1:14" ht="21" customHeight="1" x14ac:dyDescent="0.35">
      <c r="A32" s="495"/>
      <c r="B32" s="61"/>
      <c r="C32" s="514"/>
      <c r="D32" s="514"/>
      <c r="E32" s="516"/>
      <c r="F32" s="506" t="s">
        <v>232</v>
      </c>
      <c r="G32" s="508">
        <v>8400000</v>
      </c>
      <c r="H32" s="500"/>
      <c r="I32" s="490"/>
      <c r="J32" s="329" t="s">
        <v>24</v>
      </c>
      <c r="K32" s="16" t="s">
        <v>430</v>
      </c>
      <c r="L32" s="465"/>
      <c r="M32" s="531"/>
      <c r="N32" s="468"/>
    </row>
    <row r="33" spans="1:14" ht="21" customHeight="1" x14ac:dyDescent="0.35">
      <c r="A33" s="495"/>
      <c r="B33" s="61"/>
      <c r="C33" s="514"/>
      <c r="D33" s="514"/>
      <c r="E33" s="516"/>
      <c r="F33" s="506"/>
      <c r="G33" s="508"/>
      <c r="H33" s="500"/>
      <c r="I33" s="490"/>
      <c r="J33" s="311"/>
      <c r="K33" s="312"/>
      <c r="L33" s="465"/>
      <c r="M33" s="531"/>
      <c r="N33" s="468"/>
    </row>
    <row r="34" spans="1:14" ht="21" customHeight="1" x14ac:dyDescent="0.35">
      <c r="A34" s="495"/>
      <c r="B34" s="61"/>
      <c r="C34" s="514"/>
      <c r="D34" s="514"/>
      <c r="E34" s="517"/>
      <c r="F34" s="330" t="s">
        <v>205</v>
      </c>
      <c r="G34" s="328">
        <v>9191000</v>
      </c>
      <c r="H34" s="501"/>
      <c r="I34" s="491"/>
      <c r="J34" s="54"/>
      <c r="K34" s="54"/>
      <c r="L34" s="466"/>
      <c r="M34" s="532"/>
      <c r="N34" s="469"/>
    </row>
    <row r="35" spans="1:14" ht="21" customHeight="1" x14ac:dyDescent="0.35">
      <c r="A35" s="494">
        <v>2</v>
      </c>
      <c r="B35" s="58" t="s">
        <v>431</v>
      </c>
      <c r="C35" s="535">
        <v>2176000</v>
      </c>
      <c r="D35" s="535">
        <v>1900000</v>
      </c>
      <c r="E35" s="515" t="s">
        <v>34</v>
      </c>
      <c r="F35" s="319" t="s">
        <v>432</v>
      </c>
      <c r="G35" s="323">
        <v>890000</v>
      </c>
      <c r="H35" s="457" t="s">
        <v>432</v>
      </c>
      <c r="I35" s="489">
        <v>890000</v>
      </c>
      <c r="J35" s="41"/>
      <c r="K35" s="41"/>
      <c r="L35" s="464" t="s">
        <v>174</v>
      </c>
      <c r="M35" s="482" t="s">
        <v>23</v>
      </c>
      <c r="N35" s="470"/>
    </row>
    <row r="36" spans="1:14" ht="21" customHeight="1" x14ac:dyDescent="0.35">
      <c r="A36" s="495"/>
      <c r="B36" s="61" t="s">
        <v>433</v>
      </c>
      <c r="C36" s="514"/>
      <c r="D36" s="514"/>
      <c r="E36" s="516"/>
      <c r="F36" s="329" t="s">
        <v>434</v>
      </c>
      <c r="G36" s="327">
        <v>1144900</v>
      </c>
      <c r="H36" s="458"/>
      <c r="I36" s="490"/>
      <c r="J36" s="329"/>
      <c r="K36" s="18"/>
      <c r="L36" s="465"/>
      <c r="M36" s="531"/>
      <c r="N36" s="468"/>
    </row>
    <row r="37" spans="1:14" ht="21" customHeight="1" x14ac:dyDescent="0.35">
      <c r="A37" s="495"/>
      <c r="B37" s="61" t="s">
        <v>435</v>
      </c>
      <c r="C37" s="514"/>
      <c r="D37" s="514"/>
      <c r="E37" s="516"/>
      <c r="F37" s="325" t="s">
        <v>436</v>
      </c>
      <c r="G37" s="327">
        <v>1262065</v>
      </c>
      <c r="H37" s="458"/>
      <c r="I37" s="490"/>
      <c r="J37" s="329" t="s">
        <v>22</v>
      </c>
      <c r="K37" s="18" t="s">
        <v>437</v>
      </c>
      <c r="L37" s="465"/>
      <c r="M37" s="531"/>
      <c r="N37" s="468"/>
    </row>
    <row r="38" spans="1:14" ht="21" customHeight="1" x14ac:dyDescent="0.35">
      <c r="A38" s="495"/>
      <c r="B38" s="61"/>
      <c r="C38" s="514"/>
      <c r="D38" s="514"/>
      <c r="E38" s="516"/>
      <c r="F38" s="506" t="s">
        <v>438</v>
      </c>
      <c r="G38" s="508">
        <v>1385000</v>
      </c>
      <c r="H38" s="458"/>
      <c r="I38" s="490"/>
      <c r="J38" s="329" t="s">
        <v>24</v>
      </c>
      <c r="K38" s="16" t="s">
        <v>439</v>
      </c>
      <c r="L38" s="465"/>
      <c r="M38" s="531"/>
      <c r="N38" s="468"/>
    </row>
    <row r="39" spans="1:14" ht="21" customHeight="1" x14ac:dyDescent="0.35">
      <c r="A39" s="495"/>
      <c r="B39" s="61"/>
      <c r="C39" s="514"/>
      <c r="D39" s="514"/>
      <c r="E39" s="516"/>
      <c r="F39" s="506"/>
      <c r="G39" s="508"/>
      <c r="H39" s="458"/>
      <c r="I39" s="490"/>
      <c r="J39" s="311"/>
      <c r="K39" s="312"/>
      <c r="L39" s="465"/>
      <c r="M39" s="531"/>
      <c r="N39" s="468"/>
    </row>
    <row r="40" spans="1:14" ht="21" customHeight="1" x14ac:dyDescent="0.35">
      <c r="A40" s="496"/>
      <c r="B40" s="63"/>
      <c r="C40" s="514"/>
      <c r="D40" s="514"/>
      <c r="E40" s="517"/>
      <c r="F40" s="330" t="s">
        <v>440</v>
      </c>
      <c r="G40" s="328">
        <v>1700000</v>
      </c>
      <c r="H40" s="459"/>
      <c r="I40" s="491"/>
      <c r="J40" s="42"/>
      <c r="K40" s="42"/>
      <c r="L40" s="466"/>
      <c r="M40" s="532"/>
      <c r="N40" s="469"/>
    </row>
    <row r="41" spans="1:14" x14ac:dyDescent="0.35">
      <c r="A41" s="25"/>
      <c r="B41" s="455" t="s">
        <v>286</v>
      </c>
      <c r="C41" s="455"/>
      <c r="D41" s="455"/>
      <c r="E41" s="455"/>
      <c r="F41" s="455"/>
      <c r="G41" s="455"/>
      <c r="H41" s="456"/>
      <c r="I41" s="26">
        <f>SUM(I29:I40)</f>
        <v>8958796</v>
      </c>
      <c r="J41" s="27"/>
      <c r="K41" s="28"/>
      <c r="L41" s="314"/>
      <c r="M41" s="314"/>
      <c r="N41" s="314"/>
    </row>
  </sheetData>
  <mergeCells count="81">
    <mergeCell ref="C8:C11"/>
    <mergeCell ref="D8:D11"/>
    <mergeCell ref="E8:E11"/>
    <mergeCell ref="F8:F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G8:G11"/>
    <mergeCell ref="H8:H11"/>
    <mergeCell ref="I8:I11"/>
    <mergeCell ref="L8:L11"/>
    <mergeCell ref="M8:M11"/>
    <mergeCell ref="A8:A11"/>
    <mergeCell ref="A16:A19"/>
    <mergeCell ref="C16:C19"/>
    <mergeCell ref="D16:D19"/>
    <mergeCell ref="E16:E19"/>
    <mergeCell ref="H16:H19"/>
    <mergeCell ref="I16:I19"/>
    <mergeCell ref="L16:L19"/>
    <mergeCell ref="M16:M19"/>
    <mergeCell ref="N16:N19"/>
    <mergeCell ref="K27:K28"/>
    <mergeCell ref="L27:L28"/>
    <mergeCell ref="M27:N27"/>
    <mergeCell ref="J27:J28"/>
    <mergeCell ref="A27:A28"/>
    <mergeCell ref="B27:B28"/>
    <mergeCell ref="E27:E28"/>
    <mergeCell ref="F27:G27"/>
    <mergeCell ref="H27:I27"/>
    <mergeCell ref="B41:H41"/>
    <mergeCell ref="F12:F15"/>
    <mergeCell ref="G12:G15"/>
    <mergeCell ref="F17:F18"/>
    <mergeCell ref="G17:G18"/>
    <mergeCell ref="C29:C34"/>
    <mergeCell ref="D29:D34"/>
    <mergeCell ref="B20:H20"/>
    <mergeCell ref="A23:M23"/>
    <mergeCell ref="A24:M24"/>
    <mergeCell ref="A25:M25"/>
    <mergeCell ref="A29:A34"/>
    <mergeCell ref="E29:E34"/>
    <mergeCell ref="H29:H34"/>
    <mergeCell ref="I29:I34"/>
    <mergeCell ref="F32:F33"/>
    <mergeCell ref="A35:A40"/>
    <mergeCell ref="C35:C40"/>
    <mergeCell ref="D35:D40"/>
    <mergeCell ref="E35:E40"/>
    <mergeCell ref="H35:H40"/>
    <mergeCell ref="I35:I40"/>
    <mergeCell ref="F38:F39"/>
    <mergeCell ref="G38:G39"/>
    <mergeCell ref="N29:N34"/>
    <mergeCell ref="M29:M34"/>
    <mergeCell ref="L29:L34"/>
    <mergeCell ref="N35:N40"/>
    <mergeCell ref="M35:M40"/>
    <mergeCell ref="L35:L40"/>
    <mergeCell ref="G32:G3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G55"/>
  <sheetViews>
    <sheetView topLeftCell="K4" zoomScale="85" zoomScaleNormal="85" zoomScaleSheetLayoutView="100" workbookViewId="0">
      <pane ySplit="4" topLeftCell="A8" activePane="bottomLeft" state="frozen"/>
      <selection activeCell="R4" sqref="R4"/>
      <selection pane="bottomLeft" activeCell="AD6" sqref="AD6:AD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1" width="14.625" style="125" customWidth="1"/>
    <col min="22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9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59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59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59" x14ac:dyDescent="0.3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59" ht="33.75" customHeight="1" x14ac:dyDescent="0.3">
      <c r="A5" s="343"/>
      <c r="B5" s="343"/>
      <c r="C5" s="343"/>
      <c r="D5" s="343"/>
      <c r="E5" s="343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7">
        <v>243313</v>
      </c>
      <c r="Q5" s="436"/>
      <c r="R5" s="447">
        <v>243344</v>
      </c>
      <c r="S5" s="436"/>
      <c r="T5" s="440">
        <v>243374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464</v>
      </c>
      <c r="AE5" s="443"/>
      <c r="AF5" s="444"/>
    </row>
    <row r="6" spans="1:59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59" s="73" customFormat="1" ht="54" customHeight="1" x14ac:dyDescent="0.2">
      <c r="A7" s="436"/>
      <c r="B7" s="436"/>
      <c r="C7" s="344" t="s">
        <v>146</v>
      </c>
      <c r="D7" s="345" t="s">
        <v>141</v>
      </c>
      <c r="E7" s="345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59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9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G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</row>
    <row r="10" spans="1:59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71889814.017663568</v>
      </c>
      <c r="AE10" s="84">
        <f>F10+H10+J10+L10+N10+P10+R10</f>
        <v>69100680.372803748</v>
      </c>
      <c r="AF10" s="90">
        <f>AE10/AD10</f>
        <v>0.96120265877757705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</row>
    <row r="11" spans="1:59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59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59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59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59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59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42"/>
      <c r="B47" s="342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0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90016531.263084114</v>
      </c>
      <c r="AE47" s="92">
        <f>SUM(AE9:AE39)</f>
        <v>85395365.318224296</v>
      </c>
      <c r="AF47" s="118">
        <f>AE47/AD47</f>
        <v>0.94866314131396701</v>
      </c>
    </row>
    <row r="48" spans="1:32" s="119" customFormat="1" x14ac:dyDescent="0.3">
      <c r="A48" s="343"/>
      <c r="B48" s="343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2"/>
  <sheetViews>
    <sheetView zoomScale="60" zoomScaleNormal="60" workbookViewId="0">
      <selection activeCell="L16" sqref="L16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453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346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34"/>
    </row>
    <row r="4" spans="1:14" x14ac:dyDescent="0.35">
      <c r="A4" s="477" t="s">
        <v>452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34"/>
    </row>
    <row r="5" spans="1:14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3" t="s">
        <v>11</v>
      </c>
      <c r="M6" s="524" t="s">
        <v>12</v>
      </c>
      <c r="N6" s="525"/>
    </row>
    <row r="7" spans="1:14" ht="63" x14ac:dyDescent="0.35">
      <c r="A7" s="510"/>
      <c r="B7" s="520"/>
      <c r="C7" s="6" t="s">
        <v>13</v>
      </c>
      <c r="D7" s="7" t="s">
        <v>14</v>
      </c>
      <c r="E7" s="520"/>
      <c r="F7" s="348" t="s">
        <v>15</v>
      </c>
      <c r="G7" s="350" t="s">
        <v>16</v>
      </c>
      <c r="H7" s="347" t="s">
        <v>17</v>
      </c>
      <c r="I7" s="11" t="s">
        <v>18</v>
      </c>
      <c r="J7" s="457"/>
      <c r="K7" s="457"/>
      <c r="L7" s="523"/>
      <c r="M7" s="355" t="s">
        <v>19</v>
      </c>
      <c r="N7" s="354" t="s">
        <v>20</v>
      </c>
    </row>
    <row r="8" spans="1:14" ht="21" customHeight="1" x14ac:dyDescent="0.35">
      <c r="A8" s="494">
        <v>1</v>
      </c>
      <c r="B8" s="58" t="s">
        <v>33</v>
      </c>
      <c r="C8" s="513">
        <v>4672000</v>
      </c>
      <c r="D8" s="513">
        <v>3457701</v>
      </c>
      <c r="E8" s="515" t="s">
        <v>34</v>
      </c>
      <c r="F8" s="351" t="s">
        <v>262</v>
      </c>
      <c r="G8" s="350">
        <v>2985000</v>
      </c>
      <c r="H8" s="499" t="s">
        <v>262</v>
      </c>
      <c r="I8" s="489">
        <v>2984373</v>
      </c>
      <c r="J8" s="41"/>
      <c r="K8" s="41"/>
      <c r="L8" s="464" t="s">
        <v>36</v>
      </c>
      <c r="M8" s="482" t="s">
        <v>23</v>
      </c>
      <c r="N8" s="470"/>
    </row>
    <row r="9" spans="1:14" ht="21" customHeight="1" x14ac:dyDescent="0.35">
      <c r="A9" s="495"/>
      <c r="B9" s="61" t="s">
        <v>37</v>
      </c>
      <c r="C9" s="514"/>
      <c r="D9" s="514"/>
      <c r="E9" s="516"/>
      <c r="F9" s="352" t="s">
        <v>448</v>
      </c>
      <c r="G9" s="349">
        <v>3265000</v>
      </c>
      <c r="H9" s="500"/>
      <c r="I9" s="490"/>
      <c r="J9" s="352" t="s">
        <v>22</v>
      </c>
      <c r="K9" s="18" t="s">
        <v>449</v>
      </c>
      <c r="L9" s="465"/>
      <c r="M9" s="531"/>
      <c r="N9" s="468"/>
    </row>
    <row r="10" spans="1:14" ht="21" customHeight="1" x14ac:dyDescent="0.35">
      <c r="A10" s="495"/>
      <c r="B10" s="61" t="s">
        <v>450</v>
      </c>
      <c r="C10" s="514"/>
      <c r="D10" s="514"/>
      <c r="E10" s="516"/>
      <c r="F10" s="352" t="s">
        <v>205</v>
      </c>
      <c r="G10" s="349">
        <v>3353969</v>
      </c>
      <c r="H10" s="500"/>
      <c r="I10" s="490"/>
      <c r="J10" s="352" t="s">
        <v>24</v>
      </c>
      <c r="K10" s="16" t="s">
        <v>451</v>
      </c>
      <c r="L10" s="465"/>
      <c r="M10" s="531"/>
      <c r="N10" s="468"/>
    </row>
    <row r="11" spans="1:14" ht="21" customHeight="1" x14ac:dyDescent="0.35">
      <c r="A11" s="495"/>
      <c r="B11" s="63"/>
      <c r="C11" s="514"/>
      <c r="D11" s="514"/>
      <c r="E11" s="517"/>
      <c r="F11" s="361"/>
      <c r="G11" s="362"/>
      <c r="H11" s="500"/>
      <c r="I11" s="490"/>
      <c r="J11" s="353"/>
      <c r="K11" s="20"/>
      <c r="L11" s="466"/>
      <c r="M11" s="532"/>
      <c r="N11" s="469"/>
    </row>
    <row r="12" spans="1:14" x14ac:dyDescent="0.35">
      <c r="A12" s="25"/>
      <c r="B12" s="455" t="s">
        <v>32</v>
      </c>
      <c r="C12" s="455"/>
      <c r="D12" s="455"/>
      <c r="E12" s="455"/>
      <c r="F12" s="455"/>
      <c r="G12" s="455"/>
      <c r="H12" s="456"/>
      <c r="I12" s="26">
        <f>SUM(I8:I11)</f>
        <v>2984373</v>
      </c>
      <c r="J12" s="27"/>
      <c r="K12" s="28"/>
      <c r="L12" s="314"/>
      <c r="M12" s="314"/>
      <c r="N12" s="314"/>
    </row>
  </sheetData>
  <mergeCells count="22">
    <mergeCell ref="B12:H12"/>
    <mergeCell ref="N8:N11"/>
    <mergeCell ref="L6:L7"/>
    <mergeCell ref="M6:N6"/>
    <mergeCell ref="L8:L11"/>
    <mergeCell ref="M8:M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BI55"/>
  <sheetViews>
    <sheetView topLeftCell="J4" zoomScale="70" zoomScaleNormal="70" zoomScaleSheetLayoutView="100" workbookViewId="0">
      <pane ySplit="4" topLeftCell="A8" activePane="bottomLeft" state="frozen"/>
      <selection activeCell="R4" sqref="R4"/>
      <selection pane="bottomLeft" activeCell="U6" sqref="U6:U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61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61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61" x14ac:dyDescent="0.3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</row>
    <row r="5" spans="1:61" ht="33.75" customHeight="1" x14ac:dyDescent="0.3">
      <c r="A5" s="364"/>
      <c r="B5" s="364"/>
      <c r="C5" s="364"/>
      <c r="D5" s="364"/>
      <c r="E5" s="364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7">
        <v>243313</v>
      </c>
      <c r="Q5" s="436"/>
      <c r="R5" s="447">
        <v>243344</v>
      </c>
      <c r="S5" s="436"/>
      <c r="T5" s="447">
        <v>243374</v>
      </c>
      <c r="U5" s="436"/>
      <c r="V5" s="447">
        <v>243405</v>
      </c>
      <c r="W5" s="436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463</v>
      </c>
      <c r="AE5" s="443"/>
      <c r="AF5" s="444"/>
    </row>
    <row r="6" spans="1:61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61" s="73" customFormat="1" ht="54" customHeight="1" x14ac:dyDescent="0.2">
      <c r="A7" s="436"/>
      <c r="B7" s="436"/>
      <c r="C7" s="365" t="s">
        <v>146</v>
      </c>
      <c r="D7" s="366" t="s">
        <v>141</v>
      </c>
      <c r="E7" s="366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1"/>
        <v>5348698.16</v>
      </c>
      <c r="AF36" s="90">
        <f t="shared" si="2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3"/>
        <v>31672</v>
      </c>
      <c r="AE40" s="84">
        <f t="shared" si="1"/>
        <v>31672</v>
      </c>
      <c r="AF40" s="90">
        <f t="shared" si="2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63"/>
      <c r="B47" s="363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5148958.878504673</v>
      </c>
      <c r="W47" s="92">
        <f t="shared" si="5"/>
        <v>0</v>
      </c>
      <c r="X47" s="92">
        <f t="shared" si="5"/>
        <v>0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95165490.141588792</v>
      </c>
      <c r="AE47" s="92">
        <f>SUM(AE9:AE39)</f>
        <v>85395365.318224296</v>
      </c>
      <c r="AF47" s="118">
        <f>AE47/AD47</f>
        <v>0.89733542265343935</v>
      </c>
    </row>
    <row r="48" spans="1:32" s="119" customFormat="1" x14ac:dyDescent="0.3">
      <c r="A48" s="364"/>
      <c r="B48" s="36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2:N16"/>
  <sheetViews>
    <sheetView zoomScale="70" zoomScaleNormal="70" workbookViewId="0">
      <selection activeCell="A8" sqref="A8:N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455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367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34"/>
    </row>
    <row r="4" spans="1:14" x14ac:dyDescent="0.35">
      <c r="A4" s="477" t="s">
        <v>456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34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4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3" t="s">
        <v>11</v>
      </c>
      <c r="M6" s="524" t="s">
        <v>12</v>
      </c>
      <c r="N6" s="525"/>
    </row>
    <row r="7" spans="1:14" ht="63" x14ac:dyDescent="0.35">
      <c r="A7" s="510"/>
      <c r="B7" s="520"/>
      <c r="C7" s="6" t="s">
        <v>13</v>
      </c>
      <c r="D7" s="7" t="s">
        <v>14</v>
      </c>
      <c r="E7" s="520"/>
      <c r="F7" s="369" t="s">
        <v>15</v>
      </c>
      <c r="G7" s="371" t="s">
        <v>16</v>
      </c>
      <c r="H7" s="368" t="s">
        <v>17</v>
      </c>
      <c r="I7" s="11" t="s">
        <v>18</v>
      </c>
      <c r="J7" s="457"/>
      <c r="K7" s="457"/>
      <c r="L7" s="523"/>
      <c r="M7" s="376" t="s">
        <v>19</v>
      </c>
      <c r="N7" s="375" t="s">
        <v>20</v>
      </c>
    </row>
    <row r="8" spans="1:14" x14ac:dyDescent="0.35">
      <c r="A8" s="510">
        <v>1</v>
      </c>
      <c r="B8" s="58" t="s">
        <v>33</v>
      </c>
      <c r="C8" s="513">
        <v>4672000</v>
      </c>
      <c r="D8" s="513">
        <v>3476671</v>
      </c>
      <c r="E8" s="515" t="s">
        <v>34</v>
      </c>
      <c r="F8" s="457" t="s">
        <v>205</v>
      </c>
      <c r="G8" s="485">
        <v>2965965</v>
      </c>
      <c r="H8" s="503" t="s">
        <v>205</v>
      </c>
      <c r="I8" s="489">
        <v>2964778</v>
      </c>
      <c r="J8" s="41"/>
      <c r="K8" s="41"/>
      <c r="L8" s="464" t="s">
        <v>36</v>
      </c>
      <c r="M8" s="482" t="s">
        <v>23</v>
      </c>
      <c r="N8" s="470"/>
    </row>
    <row r="9" spans="1:14" x14ac:dyDescent="0.35">
      <c r="A9" s="511"/>
      <c r="B9" s="61" t="s">
        <v>37</v>
      </c>
      <c r="C9" s="514"/>
      <c r="D9" s="514"/>
      <c r="E9" s="516"/>
      <c r="F9" s="458"/>
      <c r="G9" s="460"/>
      <c r="H9" s="504"/>
      <c r="I9" s="490"/>
      <c r="J9" s="373" t="s">
        <v>22</v>
      </c>
      <c r="K9" s="18" t="s">
        <v>457</v>
      </c>
      <c r="L9" s="465"/>
      <c r="M9" s="531"/>
      <c r="N9" s="468"/>
    </row>
    <row r="10" spans="1:14" x14ac:dyDescent="0.35">
      <c r="A10" s="511"/>
      <c r="B10" s="61" t="s">
        <v>458</v>
      </c>
      <c r="C10" s="514"/>
      <c r="D10" s="514"/>
      <c r="E10" s="516"/>
      <c r="F10" s="516" t="s">
        <v>262</v>
      </c>
      <c r="G10" s="508">
        <v>3155555</v>
      </c>
      <c r="H10" s="504"/>
      <c r="I10" s="490"/>
      <c r="J10" s="373" t="s">
        <v>24</v>
      </c>
      <c r="K10" s="16" t="s">
        <v>459</v>
      </c>
      <c r="L10" s="465"/>
      <c r="M10" s="531"/>
      <c r="N10" s="468"/>
    </row>
    <row r="11" spans="1:14" x14ac:dyDescent="0.35">
      <c r="A11" s="512"/>
      <c r="B11" s="382"/>
      <c r="C11" s="514"/>
      <c r="D11" s="514"/>
      <c r="E11" s="517"/>
      <c r="F11" s="517"/>
      <c r="G11" s="509"/>
      <c r="H11" s="505"/>
      <c r="I11" s="490"/>
      <c r="J11" s="54"/>
      <c r="K11" s="54"/>
      <c r="L11" s="466"/>
      <c r="M11" s="532"/>
      <c r="N11" s="469"/>
    </row>
    <row r="12" spans="1:14" ht="21" customHeight="1" x14ac:dyDescent="0.35">
      <c r="A12" s="494">
        <v>2</v>
      </c>
      <c r="B12" s="58" t="s">
        <v>33</v>
      </c>
      <c r="C12" s="513">
        <v>4672000</v>
      </c>
      <c r="D12" s="513">
        <v>2896881</v>
      </c>
      <c r="E12" s="515" t="s">
        <v>34</v>
      </c>
      <c r="F12" s="372" t="s">
        <v>448</v>
      </c>
      <c r="G12" s="371">
        <v>2545000</v>
      </c>
      <c r="H12" s="499" t="s">
        <v>448</v>
      </c>
      <c r="I12" s="489">
        <v>2544608</v>
      </c>
      <c r="J12" s="41"/>
      <c r="K12" s="41"/>
      <c r="L12" s="464" t="s">
        <v>36</v>
      </c>
      <c r="M12" s="482" t="s">
        <v>23</v>
      </c>
      <c r="N12" s="470"/>
    </row>
    <row r="13" spans="1:14" ht="21" customHeight="1" x14ac:dyDescent="0.35">
      <c r="A13" s="495"/>
      <c r="B13" s="61" t="s">
        <v>37</v>
      </c>
      <c r="C13" s="514"/>
      <c r="D13" s="514"/>
      <c r="E13" s="516"/>
      <c r="F13" s="373" t="s">
        <v>262</v>
      </c>
      <c r="G13" s="370">
        <v>2598888</v>
      </c>
      <c r="H13" s="500"/>
      <c r="I13" s="490"/>
      <c r="J13" s="373" t="s">
        <v>22</v>
      </c>
      <c r="K13" s="18" t="s">
        <v>460</v>
      </c>
      <c r="L13" s="465"/>
      <c r="M13" s="531"/>
      <c r="N13" s="468"/>
    </row>
    <row r="14" spans="1:14" ht="21" customHeight="1" x14ac:dyDescent="0.35">
      <c r="A14" s="495"/>
      <c r="B14" s="61" t="s">
        <v>461</v>
      </c>
      <c r="C14" s="514"/>
      <c r="D14" s="514"/>
      <c r="E14" s="516"/>
      <c r="F14" s="373" t="s">
        <v>205</v>
      </c>
      <c r="G14" s="370">
        <v>2818665</v>
      </c>
      <c r="H14" s="500"/>
      <c r="I14" s="490"/>
      <c r="J14" s="373" t="s">
        <v>24</v>
      </c>
      <c r="K14" s="16" t="s">
        <v>462</v>
      </c>
      <c r="L14" s="465"/>
      <c r="M14" s="531"/>
      <c r="N14" s="468"/>
    </row>
    <row r="15" spans="1:14" ht="21" customHeight="1" x14ac:dyDescent="0.35">
      <c r="A15" s="495"/>
      <c r="B15" s="63"/>
      <c r="C15" s="514"/>
      <c r="D15" s="514"/>
      <c r="E15" s="517"/>
      <c r="F15" s="361"/>
      <c r="G15" s="362"/>
      <c r="H15" s="500"/>
      <c r="I15" s="490"/>
      <c r="J15" s="374"/>
      <c r="K15" s="20"/>
      <c r="L15" s="466"/>
      <c r="M15" s="532"/>
      <c r="N15" s="469"/>
    </row>
    <row r="16" spans="1:14" x14ac:dyDescent="0.35">
      <c r="A16" s="25"/>
      <c r="B16" s="455" t="s">
        <v>286</v>
      </c>
      <c r="C16" s="455"/>
      <c r="D16" s="455"/>
      <c r="E16" s="455"/>
      <c r="F16" s="455"/>
      <c r="G16" s="455"/>
      <c r="H16" s="456"/>
      <c r="I16" s="26">
        <f>SUM(I8:I15)</f>
        <v>5509386</v>
      </c>
      <c r="J16" s="27"/>
      <c r="K16" s="28"/>
      <c r="L16" s="314"/>
      <c r="M16" s="314"/>
      <c r="N16" s="314"/>
    </row>
  </sheetData>
  <mergeCells count="35">
    <mergeCell ref="N8:N11"/>
    <mergeCell ref="M8:M11"/>
    <mergeCell ref="L8:L11"/>
    <mergeCell ref="G8:G9"/>
    <mergeCell ref="H8:H11"/>
    <mergeCell ref="I8:I11"/>
    <mergeCell ref="F10:F11"/>
    <mergeCell ref="G10:G11"/>
    <mergeCell ref="A8:A11"/>
    <mergeCell ref="C8:C11"/>
    <mergeCell ref="D8:D11"/>
    <mergeCell ref="E8:E11"/>
    <mergeCell ref="F8:F9"/>
    <mergeCell ref="I12:I15"/>
    <mergeCell ref="L12:L15"/>
    <mergeCell ref="M12:M15"/>
    <mergeCell ref="N12:N15"/>
    <mergeCell ref="B16:H16"/>
    <mergeCell ref="A12:A15"/>
    <mergeCell ref="C12:C15"/>
    <mergeCell ref="D12:D15"/>
    <mergeCell ref="E12:E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BI55"/>
  <sheetViews>
    <sheetView topLeftCell="A4" zoomScale="70" zoomScaleNormal="70" zoomScaleSheetLayoutView="100" workbookViewId="0">
      <pane ySplit="4" topLeftCell="A26" activePane="bottomLeft" state="frozen"/>
      <selection activeCell="R4" sqref="R4"/>
      <selection pane="bottomLeft" activeCell="B40" sqref="B40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5" width="14.625" style="125" customWidth="1"/>
    <col min="26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61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61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61" x14ac:dyDescent="0.3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</row>
    <row r="5" spans="1:61" ht="33.75" customHeight="1" x14ac:dyDescent="0.3">
      <c r="A5" s="384"/>
      <c r="B5" s="384"/>
      <c r="C5" s="384"/>
      <c r="D5" s="384"/>
      <c r="E5" s="384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7">
        <v>243313</v>
      </c>
      <c r="Q5" s="436"/>
      <c r="R5" s="447">
        <v>243344</v>
      </c>
      <c r="S5" s="436"/>
      <c r="T5" s="447">
        <v>243374</v>
      </c>
      <c r="U5" s="436"/>
      <c r="V5" s="447">
        <v>243405</v>
      </c>
      <c r="W5" s="436"/>
      <c r="X5" s="447">
        <v>243435</v>
      </c>
      <c r="Y5" s="436"/>
      <c r="Z5" s="440">
        <v>23955</v>
      </c>
      <c r="AA5" s="441"/>
      <c r="AB5" s="440">
        <v>23986</v>
      </c>
      <c r="AC5" s="441"/>
      <c r="AD5" s="442" t="s">
        <v>478</v>
      </c>
      <c r="AE5" s="443"/>
      <c r="AF5" s="444"/>
    </row>
    <row r="6" spans="1:61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61" s="73" customFormat="1" ht="54" customHeight="1" x14ac:dyDescent="0.2">
      <c r="A7" s="436"/>
      <c r="B7" s="436"/>
      <c r="C7" s="385" t="s">
        <v>146</v>
      </c>
      <c r="D7" s="386" t="s">
        <v>141</v>
      </c>
      <c r="E7" s="386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4" si="1">F11+H11+J11+L11+N11+P11+R11</f>
        <v>1798527</v>
      </c>
      <c r="AF11" s="90">
        <f t="shared" ref="AF11:AF45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5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>
        <v>983671.03</v>
      </c>
      <c r="Y36" s="86"/>
      <c r="Z36" s="86"/>
      <c r="AA36" s="86"/>
      <c r="AB36" s="86"/>
      <c r="AC36" s="86"/>
      <c r="AD36" s="84">
        <f>SUM(F36:AC36)</f>
        <v>6332369.1900000004</v>
      </c>
      <c r="AE36" s="84">
        <f t="shared" si="1"/>
        <v>5348698.16</v>
      </c>
      <c r="AF36" s="90">
        <f t="shared" si="2"/>
        <v>0.84465987366096695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479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>
        <v>23500</v>
      </c>
      <c r="Y40" s="86"/>
      <c r="Z40" s="86"/>
      <c r="AA40" s="86"/>
      <c r="AB40" s="86"/>
      <c r="AC40" s="86"/>
      <c r="AD40" s="84">
        <f t="shared" si="3"/>
        <v>55172</v>
      </c>
      <c r="AE40" s="84">
        <f t="shared" si="1"/>
        <v>31672</v>
      </c>
      <c r="AF40" s="90">
        <f t="shared" si="2"/>
        <v>0.57405930544479089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 t="shared" si="1"/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 t="shared" si="1"/>
        <v>0</v>
      </c>
      <c r="AF44" s="90">
        <f t="shared" si="2"/>
        <v>0</v>
      </c>
    </row>
    <row r="45" spans="1:32" x14ac:dyDescent="0.3">
      <c r="A45" s="108"/>
      <c r="B45" s="109" t="s">
        <v>162</v>
      </c>
      <c r="C45" s="110"/>
      <c r="D45" s="111"/>
      <c r="E45" s="111"/>
      <c r="F45" s="112"/>
      <c r="G45" s="113"/>
      <c r="H45" s="113"/>
      <c r="I45" s="113"/>
      <c r="J45" s="111"/>
      <c r="K45" s="114"/>
      <c r="L45" s="111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1">
        <f t="shared" si="3"/>
        <v>0</v>
      </c>
      <c r="AE45" s="111">
        <f t="shared" ref="AE45" si="4">F45+H45+J45</f>
        <v>0</v>
      </c>
      <c r="AF45" s="115" t="e">
        <f t="shared" si="2"/>
        <v>#DIV/0!</v>
      </c>
    </row>
    <row r="46" spans="1:32" x14ac:dyDescent="0.3">
      <c r="A46" s="82"/>
      <c r="B46" s="83"/>
      <c r="C46" s="92"/>
      <c r="D46" s="84"/>
      <c r="E46" s="84"/>
      <c r="F46" s="116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4"/>
      <c r="AE46" s="84"/>
      <c r="AF46" s="90"/>
    </row>
    <row r="47" spans="1:32" s="119" customFormat="1" x14ac:dyDescent="0.3">
      <c r="A47" s="383"/>
      <c r="B47" s="383" t="s">
        <v>163</v>
      </c>
      <c r="C47" s="92">
        <f t="shared" ref="C47:AC47" si="5">SUM(C9:C45)</f>
        <v>114224702</v>
      </c>
      <c r="D47" s="92">
        <f t="shared" si="5"/>
        <v>112227118</v>
      </c>
      <c r="E47" s="92">
        <f t="shared" si="5"/>
        <v>1869704</v>
      </c>
      <c r="F47" s="92">
        <f t="shared" si="5"/>
        <v>8700195.6799999997</v>
      </c>
      <c r="G47" s="92">
        <f t="shared" si="5"/>
        <v>199940.3</v>
      </c>
      <c r="H47" s="92">
        <f t="shared" si="5"/>
        <v>2396177.09</v>
      </c>
      <c r="I47" s="92">
        <f t="shared" si="5"/>
        <v>862732</v>
      </c>
      <c r="J47" s="92">
        <f t="shared" si="5"/>
        <v>14922879.436168225</v>
      </c>
      <c r="K47" s="92">
        <f t="shared" si="5"/>
        <v>26640</v>
      </c>
      <c r="L47" s="92">
        <f>SUM(L9:L45)</f>
        <v>10565939.317757009</v>
      </c>
      <c r="M47" s="92">
        <f t="shared" si="5"/>
        <v>698000</v>
      </c>
      <c r="N47" s="92">
        <f t="shared" si="5"/>
        <v>15235347.158878505</v>
      </c>
      <c r="O47" s="92">
        <f t="shared" si="5"/>
        <v>0</v>
      </c>
      <c r="P47" s="92">
        <f t="shared" si="5"/>
        <v>24137845.513925232</v>
      </c>
      <c r="Q47" s="92">
        <f t="shared" si="5"/>
        <v>44720</v>
      </c>
      <c r="R47" s="92">
        <f t="shared" si="5"/>
        <v>9714141.121495327</v>
      </c>
      <c r="S47" s="92">
        <f t="shared" si="5"/>
        <v>26750</v>
      </c>
      <c r="T47" s="92">
        <f t="shared" si="5"/>
        <v>2789133.6448598132</v>
      </c>
      <c r="U47" s="92">
        <f t="shared" si="5"/>
        <v>0</v>
      </c>
      <c r="V47" s="92">
        <f t="shared" si="5"/>
        <v>5148958.878504673</v>
      </c>
      <c r="W47" s="92">
        <f t="shared" si="5"/>
        <v>0</v>
      </c>
      <c r="X47" s="92">
        <f t="shared" si="5"/>
        <v>1007171.03</v>
      </c>
      <c r="Y47" s="92">
        <f t="shared" si="5"/>
        <v>0</v>
      </c>
      <c r="Z47" s="92">
        <f t="shared" si="5"/>
        <v>0</v>
      </c>
      <c r="AA47" s="92">
        <f t="shared" si="5"/>
        <v>0</v>
      </c>
      <c r="AB47" s="92">
        <f t="shared" si="5"/>
        <v>0</v>
      </c>
      <c r="AC47" s="92">
        <f t="shared" si="5"/>
        <v>0</v>
      </c>
      <c r="AD47" s="92">
        <f>SUM(AD9:AD39)</f>
        <v>96149161.171588793</v>
      </c>
      <c r="AE47" s="92">
        <f>SUM(AE9:AE39)</f>
        <v>85395365.318224296</v>
      </c>
      <c r="AF47" s="118">
        <f>AE47/AD47</f>
        <v>0.88815507361345403</v>
      </c>
    </row>
    <row r="48" spans="1:32" s="119" customFormat="1" x14ac:dyDescent="0.3">
      <c r="A48" s="384"/>
      <c r="B48" s="38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</row>
    <row r="49" spans="1:51" x14ac:dyDescent="0.3">
      <c r="A49" s="122"/>
      <c r="B49" s="69" t="s">
        <v>164</v>
      </c>
      <c r="C49" s="69"/>
      <c r="D49" s="123">
        <f>D47</f>
        <v>112227118</v>
      </c>
      <c r="E49" s="124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69"/>
      <c r="AE49" s="69"/>
    </row>
    <row r="50" spans="1:51" ht="19.5" thickBot="1" x14ac:dyDescent="0.35">
      <c r="B50" s="119" t="s">
        <v>165</v>
      </c>
      <c r="C50" s="69"/>
      <c r="D50" s="127">
        <f>SUM(D49*0.3)</f>
        <v>33668135.399999999</v>
      </c>
      <c r="E50" s="128"/>
      <c r="AD50" s="119"/>
      <c r="AE50" s="69"/>
    </row>
    <row r="51" spans="1:51" ht="19.5" thickTop="1" x14ac:dyDescent="0.3">
      <c r="C51" s="69"/>
      <c r="D51" s="69"/>
      <c r="E51" s="129"/>
      <c r="AD51" s="69"/>
      <c r="AE51" s="69"/>
      <c r="AF51" s="130"/>
    </row>
    <row r="52" spans="1:51" x14ac:dyDescent="0.3">
      <c r="B52" s="69" t="s">
        <v>166</v>
      </c>
      <c r="C52" s="69"/>
      <c r="D52" s="128">
        <f>SUM(AE47)</f>
        <v>85395365.318224296</v>
      </c>
      <c r="E52" s="130"/>
      <c r="L52" s="92"/>
    </row>
    <row r="53" spans="1:51" x14ac:dyDescent="0.3">
      <c r="B53" s="119" t="s">
        <v>167</v>
      </c>
      <c r="D53" s="131">
        <f>SUM(D52/D49)</f>
        <v>0.7609156043570886</v>
      </c>
    </row>
    <row r="55" spans="1:51" s="125" customFormat="1" x14ac:dyDescent="0.3">
      <c r="A55" s="69"/>
      <c r="B55" s="69" t="s">
        <v>168</v>
      </c>
      <c r="C55" s="69"/>
      <c r="D55" s="129">
        <f>D52-D50</f>
        <v>51727229.918224297</v>
      </c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89"/>
  <sheetViews>
    <sheetView topLeftCell="A58" zoomScale="70" zoomScaleNormal="70" workbookViewId="0">
      <selection activeCell="L90" sqref="L90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3.62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134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1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135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8" t="s">
        <v>15</v>
      </c>
      <c r="G7" s="9" t="s">
        <v>16</v>
      </c>
      <c r="H7" s="10" t="s">
        <v>17</v>
      </c>
      <c r="I7" s="11" t="s">
        <v>18</v>
      </c>
      <c r="J7" s="457"/>
      <c r="K7" s="457"/>
      <c r="L7" s="529"/>
      <c r="M7" s="13" t="s">
        <v>19</v>
      </c>
      <c r="N7" s="14" t="s">
        <v>20</v>
      </c>
    </row>
    <row r="8" spans="1:14" ht="21" customHeight="1" x14ac:dyDescent="0.35">
      <c r="A8" s="494">
        <v>1</v>
      </c>
      <c r="B8" s="58" t="s">
        <v>59</v>
      </c>
      <c r="C8" s="479">
        <v>16900</v>
      </c>
      <c r="D8" s="453">
        <v>9490</v>
      </c>
      <c r="E8" s="483" t="s">
        <v>21</v>
      </c>
      <c r="F8" s="8" t="s">
        <v>60</v>
      </c>
      <c r="G8" s="59">
        <v>9490</v>
      </c>
      <c r="H8" s="503" t="s">
        <v>60</v>
      </c>
      <c r="I8" s="489">
        <v>9490</v>
      </c>
      <c r="J8" s="60"/>
      <c r="K8" s="8"/>
      <c r="L8" s="464" t="s">
        <v>174</v>
      </c>
      <c r="M8" s="467" t="s">
        <v>23</v>
      </c>
      <c r="N8" s="470"/>
    </row>
    <row r="9" spans="1:14" ht="21" customHeight="1" x14ac:dyDescent="0.35">
      <c r="A9" s="495"/>
      <c r="B9" s="61" t="s">
        <v>61</v>
      </c>
      <c r="C9" s="480"/>
      <c r="D9" s="454"/>
      <c r="E9" s="484"/>
      <c r="F9" s="17" t="s">
        <v>62</v>
      </c>
      <c r="G9" s="62">
        <v>9550</v>
      </c>
      <c r="H9" s="504"/>
      <c r="I9" s="490"/>
      <c r="J9" s="17" t="s">
        <v>22</v>
      </c>
      <c r="K9" s="18" t="s">
        <v>63</v>
      </c>
      <c r="L9" s="465"/>
      <c r="M9" s="468"/>
      <c r="N9" s="468"/>
    </row>
    <row r="10" spans="1:14" ht="21" customHeight="1" x14ac:dyDescent="0.35">
      <c r="A10" s="495"/>
      <c r="B10" s="61" t="s">
        <v>64</v>
      </c>
      <c r="C10" s="480"/>
      <c r="D10" s="454"/>
      <c r="E10" s="484"/>
      <c r="F10" s="506" t="s">
        <v>65</v>
      </c>
      <c r="G10" s="508">
        <v>17976</v>
      </c>
      <c r="H10" s="504"/>
      <c r="I10" s="490"/>
      <c r="J10" s="17" t="s">
        <v>24</v>
      </c>
      <c r="K10" s="16" t="s">
        <v>41</v>
      </c>
      <c r="L10" s="465"/>
      <c r="M10" s="468"/>
      <c r="N10" s="468"/>
    </row>
    <row r="11" spans="1:14" ht="21" customHeight="1" x14ac:dyDescent="0.35">
      <c r="A11" s="496"/>
      <c r="B11" s="63"/>
      <c r="C11" s="481"/>
      <c r="D11" s="497"/>
      <c r="E11" s="498"/>
      <c r="F11" s="507"/>
      <c r="G11" s="509"/>
      <c r="H11" s="505"/>
      <c r="I11" s="491"/>
      <c r="J11" s="64"/>
      <c r="K11" s="23"/>
      <c r="L11" s="466"/>
      <c r="M11" s="469"/>
      <c r="N11" s="469"/>
    </row>
    <row r="12" spans="1:14" ht="21" customHeight="1" x14ac:dyDescent="0.35">
      <c r="A12" s="494">
        <v>2</v>
      </c>
      <c r="B12" s="58" t="s">
        <v>66</v>
      </c>
      <c r="C12" s="479">
        <v>16000</v>
      </c>
      <c r="D12" s="453">
        <v>17120</v>
      </c>
      <c r="E12" s="483" t="s">
        <v>21</v>
      </c>
      <c r="F12" s="8" t="s">
        <v>67</v>
      </c>
      <c r="G12" s="59">
        <v>17120</v>
      </c>
      <c r="H12" s="503" t="s">
        <v>67</v>
      </c>
      <c r="I12" s="489">
        <v>17120</v>
      </c>
      <c r="J12" s="60"/>
      <c r="K12" s="8"/>
      <c r="L12" s="464" t="s">
        <v>179</v>
      </c>
      <c r="M12" s="467" t="s">
        <v>23</v>
      </c>
      <c r="N12" s="470"/>
    </row>
    <row r="13" spans="1:14" ht="21" customHeight="1" x14ac:dyDescent="0.35">
      <c r="A13" s="495"/>
      <c r="B13" s="61" t="s">
        <v>68</v>
      </c>
      <c r="C13" s="480"/>
      <c r="D13" s="454"/>
      <c r="E13" s="484"/>
      <c r="F13" s="17" t="s">
        <v>69</v>
      </c>
      <c r="G13" s="62">
        <v>26750</v>
      </c>
      <c r="H13" s="504"/>
      <c r="I13" s="490"/>
      <c r="J13" s="17" t="s">
        <v>22</v>
      </c>
      <c r="K13" s="18" t="s">
        <v>70</v>
      </c>
      <c r="L13" s="465"/>
      <c r="M13" s="468"/>
      <c r="N13" s="468"/>
    </row>
    <row r="14" spans="1:14" ht="21" customHeight="1" x14ac:dyDescent="0.35">
      <c r="A14" s="495"/>
      <c r="B14" s="61"/>
      <c r="C14" s="480"/>
      <c r="D14" s="454"/>
      <c r="E14" s="484"/>
      <c r="F14" s="506" t="s">
        <v>71</v>
      </c>
      <c r="G14" s="508">
        <v>34240</v>
      </c>
      <c r="H14" s="504"/>
      <c r="I14" s="490"/>
      <c r="J14" s="17" t="s">
        <v>24</v>
      </c>
      <c r="K14" s="16" t="s">
        <v>58</v>
      </c>
      <c r="L14" s="465"/>
      <c r="M14" s="468"/>
      <c r="N14" s="468"/>
    </row>
    <row r="15" spans="1:14" ht="21" customHeight="1" x14ac:dyDescent="0.35">
      <c r="A15" s="496"/>
      <c r="B15" s="63"/>
      <c r="C15" s="481"/>
      <c r="D15" s="497"/>
      <c r="E15" s="498"/>
      <c r="F15" s="507"/>
      <c r="G15" s="509"/>
      <c r="H15" s="505"/>
      <c r="I15" s="491"/>
      <c r="J15" s="64"/>
      <c r="K15" s="23"/>
      <c r="L15" s="466"/>
      <c r="M15" s="469"/>
      <c r="N15" s="469"/>
    </row>
    <row r="16" spans="1:14" ht="21" customHeight="1" x14ac:dyDescent="0.35">
      <c r="A16" s="494">
        <v>3</v>
      </c>
      <c r="B16" s="58" t="s">
        <v>72</v>
      </c>
      <c r="C16" s="479">
        <v>28350</v>
      </c>
      <c r="D16" s="453">
        <v>22149</v>
      </c>
      <c r="E16" s="483" t="s">
        <v>21</v>
      </c>
      <c r="F16" s="8" t="s">
        <v>73</v>
      </c>
      <c r="G16" s="59">
        <v>22149</v>
      </c>
      <c r="H16" s="503" t="s">
        <v>73</v>
      </c>
      <c r="I16" s="489">
        <v>22149</v>
      </c>
      <c r="J16" s="60"/>
      <c r="K16" s="8"/>
      <c r="L16" s="464" t="s">
        <v>174</v>
      </c>
      <c r="M16" s="482" t="s">
        <v>23</v>
      </c>
      <c r="N16" s="470"/>
    </row>
    <row r="17" spans="1:14" ht="21" customHeight="1" x14ac:dyDescent="0.35">
      <c r="A17" s="495"/>
      <c r="B17" s="61" t="s">
        <v>74</v>
      </c>
      <c r="C17" s="480"/>
      <c r="D17" s="454"/>
      <c r="E17" s="484"/>
      <c r="F17" s="17" t="s">
        <v>75</v>
      </c>
      <c r="G17" s="62">
        <v>24877.5</v>
      </c>
      <c r="H17" s="504"/>
      <c r="I17" s="490"/>
      <c r="J17" s="17" t="s">
        <v>22</v>
      </c>
      <c r="K17" s="18" t="s">
        <v>76</v>
      </c>
      <c r="L17" s="465"/>
      <c r="M17" s="472"/>
      <c r="N17" s="468"/>
    </row>
    <row r="18" spans="1:14" ht="21" customHeight="1" x14ac:dyDescent="0.35">
      <c r="A18" s="495"/>
      <c r="B18" s="61"/>
      <c r="C18" s="480"/>
      <c r="D18" s="454"/>
      <c r="E18" s="484"/>
      <c r="F18" s="17" t="s">
        <v>77</v>
      </c>
      <c r="G18" s="19">
        <v>27124.5</v>
      </c>
      <c r="H18" s="504"/>
      <c r="I18" s="490"/>
      <c r="J18" s="17" t="s">
        <v>24</v>
      </c>
      <c r="K18" s="16" t="s">
        <v>58</v>
      </c>
      <c r="L18" s="466"/>
      <c r="M18" s="473"/>
      <c r="N18" s="469"/>
    </row>
    <row r="19" spans="1:14" ht="21" customHeight="1" x14ac:dyDescent="0.35">
      <c r="A19" s="494">
        <v>4</v>
      </c>
      <c r="B19" s="58" t="s">
        <v>33</v>
      </c>
      <c r="C19" s="479">
        <v>467200</v>
      </c>
      <c r="D19" s="453">
        <v>420199</v>
      </c>
      <c r="E19" s="483" t="s">
        <v>21</v>
      </c>
      <c r="F19" s="457" t="s">
        <v>35</v>
      </c>
      <c r="G19" s="485">
        <v>413977</v>
      </c>
      <c r="H19" s="499" t="s">
        <v>35</v>
      </c>
      <c r="I19" s="485">
        <v>413977</v>
      </c>
      <c r="J19" s="60"/>
      <c r="K19" s="8"/>
      <c r="L19" s="464" t="s">
        <v>36</v>
      </c>
      <c r="M19" s="467" t="s">
        <v>23</v>
      </c>
      <c r="N19" s="470"/>
    </row>
    <row r="20" spans="1:14" ht="21" customHeight="1" x14ac:dyDescent="0.35">
      <c r="A20" s="495"/>
      <c r="B20" s="61" t="s">
        <v>37</v>
      </c>
      <c r="C20" s="480"/>
      <c r="D20" s="454"/>
      <c r="E20" s="484"/>
      <c r="F20" s="458"/>
      <c r="G20" s="460"/>
      <c r="H20" s="500"/>
      <c r="I20" s="460"/>
      <c r="J20" s="17" t="s">
        <v>25</v>
      </c>
      <c r="K20" s="18" t="s">
        <v>78</v>
      </c>
      <c r="L20" s="465"/>
      <c r="M20" s="468"/>
      <c r="N20" s="468"/>
    </row>
    <row r="21" spans="1:14" ht="21" customHeight="1" x14ac:dyDescent="0.35">
      <c r="A21" s="495"/>
      <c r="B21" s="61" t="s">
        <v>79</v>
      </c>
      <c r="C21" s="480"/>
      <c r="D21" s="454"/>
      <c r="E21" s="484"/>
      <c r="F21" s="458"/>
      <c r="G21" s="460"/>
      <c r="H21" s="500"/>
      <c r="I21" s="460"/>
      <c r="J21" s="17" t="s">
        <v>24</v>
      </c>
      <c r="K21" s="16" t="s">
        <v>80</v>
      </c>
      <c r="L21" s="465"/>
      <c r="M21" s="468"/>
      <c r="N21" s="468"/>
    </row>
    <row r="22" spans="1:14" ht="21" customHeight="1" x14ac:dyDescent="0.35">
      <c r="A22" s="496"/>
      <c r="B22" s="63"/>
      <c r="C22" s="481"/>
      <c r="D22" s="497"/>
      <c r="E22" s="498"/>
      <c r="F22" s="459"/>
      <c r="G22" s="461"/>
      <c r="H22" s="501"/>
      <c r="I22" s="461"/>
      <c r="J22" s="64"/>
      <c r="K22" s="23"/>
      <c r="L22" s="466"/>
      <c r="M22" s="469"/>
      <c r="N22" s="469"/>
    </row>
    <row r="23" spans="1:14" ht="21" customHeight="1" x14ac:dyDescent="0.35">
      <c r="A23" s="494">
        <v>5</v>
      </c>
      <c r="B23" s="58" t="s">
        <v>81</v>
      </c>
      <c r="C23" s="479">
        <v>4650</v>
      </c>
      <c r="D23" s="453">
        <v>2686.77</v>
      </c>
      <c r="E23" s="483" t="s">
        <v>21</v>
      </c>
      <c r="F23" s="8" t="s">
        <v>82</v>
      </c>
      <c r="G23" s="59">
        <v>2686.77</v>
      </c>
      <c r="H23" s="503" t="s">
        <v>82</v>
      </c>
      <c r="I23" s="489">
        <v>2686.77</v>
      </c>
      <c r="J23" s="60"/>
      <c r="K23" s="8"/>
      <c r="L23" s="464" t="s">
        <v>174</v>
      </c>
      <c r="M23" s="471"/>
      <c r="N23" s="467" t="s">
        <v>23</v>
      </c>
    </row>
    <row r="24" spans="1:14" ht="21" customHeight="1" x14ac:dyDescent="0.35">
      <c r="A24" s="495"/>
      <c r="B24" s="61" t="s">
        <v>83</v>
      </c>
      <c r="C24" s="480"/>
      <c r="D24" s="454"/>
      <c r="E24" s="484"/>
      <c r="F24" s="17" t="s">
        <v>84</v>
      </c>
      <c r="G24" s="19">
        <v>3200</v>
      </c>
      <c r="H24" s="504"/>
      <c r="I24" s="490"/>
      <c r="J24" s="17" t="s">
        <v>22</v>
      </c>
      <c r="K24" s="18" t="s">
        <v>85</v>
      </c>
      <c r="L24" s="465"/>
      <c r="M24" s="472"/>
      <c r="N24" s="468"/>
    </row>
    <row r="25" spans="1:14" ht="21" customHeight="1" x14ac:dyDescent="0.35">
      <c r="A25" s="495"/>
      <c r="B25" s="61"/>
      <c r="C25" s="480"/>
      <c r="D25" s="454"/>
      <c r="E25" s="484"/>
      <c r="F25" s="506" t="s">
        <v>86</v>
      </c>
      <c r="G25" s="508">
        <v>3210</v>
      </c>
      <c r="H25" s="504"/>
      <c r="I25" s="490"/>
      <c r="J25" s="17" t="s">
        <v>24</v>
      </c>
      <c r="K25" s="16" t="s">
        <v>87</v>
      </c>
      <c r="L25" s="465"/>
      <c r="M25" s="472"/>
      <c r="N25" s="468"/>
    </row>
    <row r="26" spans="1:14" ht="21" customHeight="1" x14ac:dyDescent="0.35">
      <c r="A26" s="496"/>
      <c r="B26" s="63"/>
      <c r="C26" s="481"/>
      <c r="D26" s="497"/>
      <c r="E26" s="498"/>
      <c r="F26" s="507"/>
      <c r="G26" s="509"/>
      <c r="H26" s="505"/>
      <c r="I26" s="491"/>
      <c r="J26" s="64"/>
      <c r="K26" s="23"/>
      <c r="L26" s="466"/>
      <c r="M26" s="473"/>
      <c r="N26" s="469"/>
    </row>
    <row r="27" spans="1:14" ht="21" customHeight="1" x14ac:dyDescent="0.35">
      <c r="A27" s="494">
        <v>6</v>
      </c>
      <c r="B27" s="58" t="s">
        <v>88</v>
      </c>
      <c r="C27" s="479">
        <v>23500</v>
      </c>
      <c r="D27" s="453">
        <v>25038</v>
      </c>
      <c r="E27" s="483" t="s">
        <v>21</v>
      </c>
      <c r="F27" s="8" t="s">
        <v>89</v>
      </c>
      <c r="G27" s="59">
        <v>25038</v>
      </c>
      <c r="H27" s="503" t="s">
        <v>89</v>
      </c>
      <c r="I27" s="489">
        <v>25038</v>
      </c>
      <c r="J27" s="60"/>
      <c r="K27" s="8"/>
      <c r="L27" s="464" t="s">
        <v>174</v>
      </c>
      <c r="M27" s="467" t="s">
        <v>23</v>
      </c>
      <c r="N27" s="470"/>
    </row>
    <row r="28" spans="1:14" ht="21" customHeight="1" x14ac:dyDescent="0.35">
      <c r="A28" s="495"/>
      <c r="B28" s="61" t="s">
        <v>90</v>
      </c>
      <c r="C28" s="480"/>
      <c r="D28" s="454"/>
      <c r="E28" s="484"/>
      <c r="F28" s="17" t="s">
        <v>91</v>
      </c>
      <c r="G28" s="62">
        <v>27000</v>
      </c>
      <c r="H28" s="504"/>
      <c r="I28" s="490"/>
      <c r="J28" s="17" t="s">
        <v>22</v>
      </c>
      <c r="K28" s="18" t="s">
        <v>92</v>
      </c>
      <c r="L28" s="465"/>
      <c r="M28" s="468"/>
      <c r="N28" s="468"/>
    </row>
    <row r="29" spans="1:14" ht="21" customHeight="1" x14ac:dyDescent="0.35">
      <c r="A29" s="495"/>
      <c r="B29" s="61"/>
      <c r="C29" s="480"/>
      <c r="D29" s="454"/>
      <c r="E29" s="484"/>
      <c r="F29" s="506" t="s">
        <v>93</v>
      </c>
      <c r="G29" s="508">
        <v>28000</v>
      </c>
      <c r="H29" s="504"/>
      <c r="I29" s="490"/>
      <c r="J29" s="17" t="s">
        <v>24</v>
      </c>
      <c r="K29" s="16" t="s">
        <v>94</v>
      </c>
      <c r="L29" s="465"/>
      <c r="M29" s="468"/>
      <c r="N29" s="468"/>
    </row>
    <row r="30" spans="1:14" ht="21" customHeight="1" x14ac:dyDescent="0.35">
      <c r="A30" s="496"/>
      <c r="B30" s="63"/>
      <c r="C30" s="481"/>
      <c r="D30" s="497"/>
      <c r="E30" s="498"/>
      <c r="F30" s="507"/>
      <c r="G30" s="509"/>
      <c r="H30" s="505"/>
      <c r="I30" s="491"/>
      <c r="J30" s="64"/>
      <c r="K30" s="23"/>
      <c r="L30" s="466"/>
      <c r="M30" s="469"/>
      <c r="N30" s="469"/>
    </row>
    <row r="31" spans="1:14" ht="21" customHeight="1" x14ac:dyDescent="0.35">
      <c r="A31" s="494">
        <v>7</v>
      </c>
      <c r="B31" s="58" t="s">
        <v>95</v>
      </c>
      <c r="C31" s="479">
        <v>21600</v>
      </c>
      <c r="D31" s="453">
        <f>C31*1.07</f>
        <v>23112</v>
      </c>
      <c r="E31" s="483" t="s">
        <v>21</v>
      </c>
      <c r="F31" s="499" t="s">
        <v>96</v>
      </c>
      <c r="G31" s="485">
        <v>23112</v>
      </c>
      <c r="H31" s="486" t="s">
        <v>96</v>
      </c>
      <c r="I31" s="489">
        <v>23112</v>
      </c>
      <c r="J31" s="60"/>
      <c r="K31" s="8"/>
      <c r="L31" s="464" t="s">
        <v>179</v>
      </c>
      <c r="M31" s="467" t="s">
        <v>23</v>
      </c>
      <c r="N31" s="470"/>
    </row>
    <row r="32" spans="1:14" ht="21" customHeight="1" x14ac:dyDescent="0.35">
      <c r="A32" s="495"/>
      <c r="B32" s="61" t="s">
        <v>97</v>
      </c>
      <c r="C32" s="480"/>
      <c r="D32" s="454"/>
      <c r="E32" s="484"/>
      <c r="F32" s="500"/>
      <c r="G32" s="460"/>
      <c r="H32" s="487"/>
      <c r="I32" s="490"/>
      <c r="J32" s="17" t="s">
        <v>22</v>
      </c>
      <c r="K32" s="18" t="s">
        <v>98</v>
      </c>
      <c r="L32" s="465"/>
      <c r="M32" s="468"/>
      <c r="N32" s="468"/>
    </row>
    <row r="33" spans="1:14" ht="21" customHeight="1" x14ac:dyDescent="0.35">
      <c r="A33" s="495"/>
      <c r="B33" s="61" t="s">
        <v>99</v>
      </c>
      <c r="C33" s="480"/>
      <c r="D33" s="454"/>
      <c r="E33" s="484"/>
      <c r="F33" s="17" t="s">
        <v>100</v>
      </c>
      <c r="G33" s="19">
        <v>24893.55</v>
      </c>
      <c r="H33" s="487"/>
      <c r="I33" s="490"/>
      <c r="J33" s="17" t="s">
        <v>24</v>
      </c>
      <c r="K33" s="16" t="s">
        <v>101</v>
      </c>
      <c r="L33" s="465"/>
      <c r="M33" s="468"/>
      <c r="N33" s="468"/>
    </row>
    <row r="34" spans="1:14" ht="21" customHeight="1" x14ac:dyDescent="0.35">
      <c r="A34" s="496"/>
      <c r="B34" s="63"/>
      <c r="C34" s="481"/>
      <c r="D34" s="497"/>
      <c r="E34" s="498"/>
      <c r="F34" s="21" t="s">
        <v>102</v>
      </c>
      <c r="G34" s="22">
        <v>26097.3</v>
      </c>
      <c r="H34" s="488"/>
      <c r="I34" s="491"/>
      <c r="J34" s="64"/>
      <c r="K34" s="23"/>
      <c r="L34" s="466"/>
      <c r="M34" s="469"/>
      <c r="N34" s="469"/>
    </row>
    <row r="35" spans="1:14" ht="21" customHeight="1" x14ac:dyDescent="0.35">
      <c r="A35" s="494">
        <v>8</v>
      </c>
      <c r="B35" s="58" t="s">
        <v>178</v>
      </c>
      <c r="C35" s="479">
        <v>400000</v>
      </c>
      <c r="D35" s="453">
        <v>425698.43</v>
      </c>
      <c r="E35" s="483" t="s">
        <v>21</v>
      </c>
      <c r="F35" s="457" t="s">
        <v>103</v>
      </c>
      <c r="G35" s="485">
        <v>417194.07</v>
      </c>
      <c r="H35" s="457" t="s">
        <v>103</v>
      </c>
      <c r="I35" s="485">
        <v>417194.07</v>
      </c>
      <c r="J35" s="60"/>
      <c r="K35" s="8"/>
      <c r="L35" s="464" t="s">
        <v>175</v>
      </c>
      <c r="M35" s="467" t="s">
        <v>23</v>
      </c>
      <c r="N35" s="470"/>
    </row>
    <row r="36" spans="1:14" ht="21" customHeight="1" x14ac:dyDescent="0.35">
      <c r="A36" s="495"/>
      <c r="B36" s="61" t="s">
        <v>48</v>
      </c>
      <c r="C36" s="480"/>
      <c r="D36" s="454"/>
      <c r="E36" s="484"/>
      <c r="F36" s="458"/>
      <c r="G36" s="460"/>
      <c r="H36" s="458"/>
      <c r="I36" s="460"/>
      <c r="J36" s="17" t="s">
        <v>25</v>
      </c>
      <c r="K36" s="18" t="s">
        <v>104</v>
      </c>
      <c r="L36" s="465"/>
      <c r="M36" s="468"/>
      <c r="N36" s="468"/>
    </row>
    <row r="37" spans="1:14" ht="21" customHeight="1" x14ac:dyDescent="0.35">
      <c r="A37" s="495"/>
      <c r="B37" s="61" t="s">
        <v>105</v>
      </c>
      <c r="C37" s="480"/>
      <c r="D37" s="454"/>
      <c r="E37" s="484"/>
      <c r="F37" s="458"/>
      <c r="G37" s="460"/>
      <c r="H37" s="458"/>
      <c r="I37" s="460"/>
      <c r="J37" s="17" t="s">
        <v>24</v>
      </c>
      <c r="K37" s="16" t="s">
        <v>106</v>
      </c>
      <c r="L37" s="465"/>
      <c r="M37" s="468"/>
      <c r="N37" s="468"/>
    </row>
    <row r="38" spans="1:14" ht="21" customHeight="1" x14ac:dyDescent="0.35">
      <c r="A38" s="496"/>
      <c r="B38" s="63"/>
      <c r="C38" s="481"/>
      <c r="D38" s="497"/>
      <c r="E38" s="498"/>
      <c r="F38" s="459"/>
      <c r="G38" s="461"/>
      <c r="H38" s="459"/>
      <c r="I38" s="461"/>
      <c r="J38" s="64"/>
      <c r="K38" s="23"/>
      <c r="L38" s="466"/>
      <c r="M38" s="469"/>
      <c r="N38" s="469"/>
    </row>
    <row r="39" spans="1:14" ht="21" customHeight="1" x14ac:dyDescent="0.35">
      <c r="A39" s="494">
        <v>9</v>
      </c>
      <c r="B39" s="58" t="s">
        <v>107</v>
      </c>
      <c r="C39" s="479">
        <v>40992</v>
      </c>
      <c r="D39" s="453">
        <f>C39*1.07</f>
        <v>43861.440000000002</v>
      </c>
      <c r="E39" s="483" t="s">
        <v>21</v>
      </c>
      <c r="F39" s="499" t="s">
        <v>108</v>
      </c>
      <c r="G39" s="485">
        <v>43861.440000000002</v>
      </c>
      <c r="H39" s="486" t="s">
        <v>108</v>
      </c>
      <c r="I39" s="489">
        <v>43861.440000000002</v>
      </c>
      <c r="J39" s="60"/>
      <c r="K39" s="8"/>
      <c r="L39" s="464" t="s">
        <v>174</v>
      </c>
      <c r="M39" s="471"/>
      <c r="N39" s="467" t="s">
        <v>23</v>
      </c>
    </row>
    <row r="40" spans="1:14" ht="21" customHeight="1" x14ac:dyDescent="0.35">
      <c r="A40" s="495"/>
      <c r="B40" s="61" t="s">
        <v>109</v>
      </c>
      <c r="C40" s="480"/>
      <c r="D40" s="454"/>
      <c r="E40" s="484"/>
      <c r="F40" s="500"/>
      <c r="G40" s="460"/>
      <c r="H40" s="487"/>
      <c r="I40" s="490"/>
      <c r="J40" s="17" t="s">
        <v>22</v>
      </c>
      <c r="K40" s="18" t="s">
        <v>110</v>
      </c>
      <c r="L40" s="465"/>
      <c r="M40" s="472"/>
      <c r="N40" s="468"/>
    </row>
    <row r="41" spans="1:14" ht="21" customHeight="1" x14ac:dyDescent="0.35">
      <c r="A41" s="495"/>
      <c r="B41" s="61"/>
      <c r="C41" s="480"/>
      <c r="D41" s="454"/>
      <c r="E41" s="484"/>
      <c r="F41" s="17" t="s">
        <v>111</v>
      </c>
      <c r="G41" s="62">
        <v>48535.199999999997</v>
      </c>
      <c r="H41" s="487"/>
      <c r="I41" s="490"/>
      <c r="J41" s="17" t="s">
        <v>24</v>
      </c>
      <c r="K41" s="16" t="s">
        <v>112</v>
      </c>
      <c r="L41" s="465"/>
      <c r="M41" s="472"/>
      <c r="N41" s="468"/>
    </row>
    <row r="42" spans="1:14" ht="21" customHeight="1" x14ac:dyDescent="0.35">
      <c r="A42" s="496"/>
      <c r="B42" s="63"/>
      <c r="C42" s="481"/>
      <c r="D42" s="497"/>
      <c r="E42" s="498"/>
      <c r="F42" s="21" t="s">
        <v>113</v>
      </c>
      <c r="G42" s="65">
        <v>52654.7</v>
      </c>
      <c r="H42" s="488"/>
      <c r="I42" s="491"/>
      <c r="J42" s="64"/>
      <c r="K42" s="23"/>
      <c r="L42" s="466"/>
      <c r="M42" s="473"/>
      <c r="N42" s="469"/>
    </row>
    <row r="43" spans="1:14" ht="21" customHeight="1" x14ac:dyDescent="0.35">
      <c r="A43" s="494">
        <v>10</v>
      </c>
      <c r="B43" s="58" t="s">
        <v>114</v>
      </c>
      <c r="C43" s="479">
        <v>94760</v>
      </c>
      <c r="D43" s="453">
        <v>94627.91</v>
      </c>
      <c r="E43" s="483" t="s">
        <v>21</v>
      </c>
      <c r="F43" s="499" t="s">
        <v>108</v>
      </c>
      <c r="G43" s="485">
        <v>94627.91</v>
      </c>
      <c r="H43" s="486" t="s">
        <v>108</v>
      </c>
      <c r="I43" s="489">
        <v>94627.91</v>
      </c>
      <c r="J43" s="60"/>
      <c r="K43" s="8"/>
      <c r="L43" s="464" t="s">
        <v>174</v>
      </c>
      <c r="M43" s="471"/>
      <c r="N43" s="467" t="s">
        <v>23</v>
      </c>
    </row>
    <row r="44" spans="1:14" ht="21" customHeight="1" x14ac:dyDescent="0.35">
      <c r="A44" s="495"/>
      <c r="B44" s="61" t="s">
        <v>115</v>
      </c>
      <c r="C44" s="480"/>
      <c r="D44" s="454"/>
      <c r="E44" s="484"/>
      <c r="F44" s="500"/>
      <c r="G44" s="460"/>
      <c r="H44" s="487"/>
      <c r="I44" s="490"/>
      <c r="J44" s="17" t="s">
        <v>22</v>
      </c>
      <c r="K44" s="18" t="s">
        <v>116</v>
      </c>
      <c r="L44" s="465"/>
      <c r="M44" s="472"/>
      <c r="N44" s="468"/>
    </row>
    <row r="45" spans="1:14" ht="21" customHeight="1" x14ac:dyDescent="0.35">
      <c r="A45" s="495"/>
      <c r="B45" s="61"/>
      <c r="C45" s="480"/>
      <c r="D45" s="454"/>
      <c r="E45" s="484"/>
      <c r="F45" s="17" t="s">
        <v>111</v>
      </c>
      <c r="G45" s="62">
        <v>95609.85</v>
      </c>
      <c r="H45" s="487"/>
      <c r="I45" s="490"/>
      <c r="J45" s="17" t="s">
        <v>24</v>
      </c>
      <c r="K45" s="16" t="s">
        <v>112</v>
      </c>
      <c r="L45" s="465"/>
      <c r="M45" s="472"/>
      <c r="N45" s="468"/>
    </row>
    <row r="46" spans="1:14" ht="21" customHeight="1" x14ac:dyDescent="0.35">
      <c r="A46" s="496"/>
      <c r="B46" s="63"/>
      <c r="C46" s="481"/>
      <c r="D46" s="497"/>
      <c r="E46" s="498"/>
      <c r="F46" s="21" t="s">
        <v>113</v>
      </c>
      <c r="G46" s="65">
        <v>96723.45</v>
      </c>
      <c r="H46" s="488"/>
      <c r="I46" s="491"/>
      <c r="J46" s="64"/>
      <c r="K46" s="23"/>
      <c r="L46" s="466"/>
      <c r="M46" s="473"/>
      <c r="N46" s="469"/>
    </row>
    <row r="47" spans="1:14" ht="21" customHeight="1" x14ac:dyDescent="0.35">
      <c r="A47" s="478">
        <v>11</v>
      </c>
      <c r="B47" s="15" t="s">
        <v>117</v>
      </c>
      <c r="C47" s="453">
        <v>26000</v>
      </c>
      <c r="D47" s="453">
        <f>C47*1.07</f>
        <v>27820</v>
      </c>
      <c r="E47" s="483" t="s">
        <v>21</v>
      </c>
      <c r="F47" s="12" t="s">
        <v>73</v>
      </c>
      <c r="G47" s="59">
        <v>27820</v>
      </c>
      <c r="H47" s="486" t="s">
        <v>73</v>
      </c>
      <c r="I47" s="489">
        <v>27820</v>
      </c>
      <c r="J47" s="12"/>
      <c r="K47" s="12"/>
      <c r="L47" s="464" t="s">
        <v>174</v>
      </c>
      <c r="M47" s="482" t="s">
        <v>23</v>
      </c>
      <c r="N47" s="470"/>
    </row>
    <row r="48" spans="1:14" ht="21" customHeight="1" x14ac:dyDescent="0.35">
      <c r="A48" s="451"/>
      <c r="B48" s="16" t="s">
        <v>118</v>
      </c>
      <c r="C48" s="454"/>
      <c r="D48" s="454"/>
      <c r="E48" s="484"/>
      <c r="F48" s="51" t="s">
        <v>75</v>
      </c>
      <c r="G48" s="62">
        <v>30816</v>
      </c>
      <c r="H48" s="487"/>
      <c r="I48" s="492"/>
      <c r="J48" s="51" t="s">
        <v>22</v>
      </c>
      <c r="K48" s="18" t="s">
        <v>119</v>
      </c>
      <c r="L48" s="465"/>
      <c r="M48" s="472"/>
      <c r="N48" s="468"/>
    </row>
    <row r="49" spans="1:14" ht="21" customHeight="1" x14ac:dyDescent="0.35">
      <c r="A49" s="452"/>
      <c r="B49" s="20" t="s">
        <v>120</v>
      </c>
      <c r="C49" s="497"/>
      <c r="D49" s="497"/>
      <c r="E49" s="498"/>
      <c r="F49" s="52" t="s">
        <v>77</v>
      </c>
      <c r="G49" s="55">
        <v>32100</v>
      </c>
      <c r="H49" s="488"/>
      <c r="I49" s="493"/>
      <c r="J49" s="52" t="s">
        <v>24</v>
      </c>
      <c r="K49" s="20" t="s">
        <v>52</v>
      </c>
      <c r="L49" s="466"/>
      <c r="M49" s="473"/>
      <c r="N49" s="469"/>
    </row>
    <row r="50" spans="1:14" ht="21.75" customHeight="1" x14ac:dyDescent="0.35">
      <c r="A50" s="478">
        <v>12</v>
      </c>
      <c r="B50" s="58" t="s">
        <v>33</v>
      </c>
      <c r="C50" s="479">
        <v>360000</v>
      </c>
      <c r="D50" s="453">
        <v>349702</v>
      </c>
      <c r="E50" s="483" t="s">
        <v>21</v>
      </c>
      <c r="F50" s="457" t="s">
        <v>30</v>
      </c>
      <c r="G50" s="485">
        <v>344314</v>
      </c>
      <c r="H50" s="457" t="s">
        <v>30</v>
      </c>
      <c r="I50" s="460">
        <v>344314</v>
      </c>
      <c r="J50" s="24"/>
      <c r="K50" s="24"/>
      <c r="L50" s="464" t="s">
        <v>36</v>
      </c>
      <c r="M50" s="467" t="s">
        <v>23</v>
      </c>
      <c r="N50" s="470"/>
    </row>
    <row r="51" spans="1:14" ht="21" customHeight="1" x14ac:dyDescent="0.35">
      <c r="A51" s="451"/>
      <c r="B51" s="61" t="s">
        <v>37</v>
      </c>
      <c r="C51" s="480"/>
      <c r="D51" s="454"/>
      <c r="E51" s="484"/>
      <c r="F51" s="458"/>
      <c r="G51" s="460"/>
      <c r="H51" s="458"/>
      <c r="I51" s="460"/>
      <c r="J51" s="17" t="s">
        <v>25</v>
      </c>
      <c r="K51" s="18" t="s">
        <v>121</v>
      </c>
      <c r="L51" s="465"/>
      <c r="M51" s="468"/>
      <c r="N51" s="468"/>
    </row>
    <row r="52" spans="1:14" ht="21" customHeight="1" x14ac:dyDescent="0.35">
      <c r="A52" s="451"/>
      <c r="B52" s="61" t="s">
        <v>122</v>
      </c>
      <c r="C52" s="480"/>
      <c r="D52" s="454"/>
      <c r="E52" s="484"/>
      <c r="F52" s="458"/>
      <c r="G52" s="460"/>
      <c r="H52" s="458"/>
      <c r="I52" s="460"/>
      <c r="J52" s="17" t="s">
        <v>24</v>
      </c>
      <c r="K52" s="16" t="s">
        <v>123</v>
      </c>
      <c r="L52" s="465"/>
      <c r="M52" s="468"/>
      <c r="N52" s="468"/>
    </row>
    <row r="53" spans="1:14" ht="21.75" customHeight="1" x14ac:dyDescent="0.35">
      <c r="A53" s="452"/>
      <c r="B53" s="63"/>
      <c r="C53" s="481"/>
      <c r="D53" s="454"/>
      <c r="E53" s="484"/>
      <c r="F53" s="459"/>
      <c r="G53" s="461"/>
      <c r="H53" s="459"/>
      <c r="I53" s="461"/>
      <c r="J53" s="24"/>
      <c r="K53" s="24"/>
      <c r="L53" s="466"/>
      <c r="M53" s="469"/>
      <c r="N53" s="469"/>
    </row>
    <row r="54" spans="1:14" ht="40.5" customHeight="1" x14ac:dyDescent="0.35">
      <c r="A54" s="451">
        <v>13</v>
      </c>
      <c r="B54" s="16" t="s">
        <v>124</v>
      </c>
      <c r="C54" s="453">
        <v>69700</v>
      </c>
      <c r="D54" s="453">
        <v>72760</v>
      </c>
      <c r="E54" s="483" t="s">
        <v>21</v>
      </c>
      <c r="F54" s="49" t="s">
        <v>125</v>
      </c>
      <c r="G54" s="9">
        <v>72760</v>
      </c>
      <c r="H54" s="499" t="s">
        <v>125</v>
      </c>
      <c r="I54" s="502">
        <v>72760</v>
      </c>
      <c r="J54" s="8"/>
      <c r="K54" s="8"/>
      <c r="L54" s="464" t="s">
        <v>174</v>
      </c>
      <c r="M54" s="471"/>
      <c r="N54" s="467" t="s">
        <v>23</v>
      </c>
    </row>
    <row r="55" spans="1:14" ht="21.75" customHeight="1" x14ac:dyDescent="0.35">
      <c r="A55" s="451"/>
      <c r="B55" s="16" t="s">
        <v>126</v>
      </c>
      <c r="C55" s="454"/>
      <c r="D55" s="454"/>
      <c r="E55" s="484"/>
      <c r="F55" s="56" t="s">
        <v>127</v>
      </c>
      <c r="G55" s="19">
        <v>90950</v>
      </c>
      <c r="H55" s="500"/>
      <c r="I55" s="492"/>
      <c r="J55" s="17" t="s">
        <v>22</v>
      </c>
      <c r="K55" s="18" t="s">
        <v>128</v>
      </c>
      <c r="L55" s="465"/>
      <c r="M55" s="472"/>
      <c r="N55" s="468"/>
    </row>
    <row r="56" spans="1:14" ht="21.75" customHeight="1" x14ac:dyDescent="0.35">
      <c r="A56" s="451"/>
      <c r="B56" s="16" t="s">
        <v>129</v>
      </c>
      <c r="C56" s="454"/>
      <c r="D56" s="454"/>
      <c r="E56" s="484"/>
      <c r="F56" s="56" t="s">
        <v>130</v>
      </c>
      <c r="G56" s="19">
        <v>93090</v>
      </c>
      <c r="H56" s="500"/>
      <c r="I56" s="492"/>
      <c r="J56" s="17" t="s">
        <v>24</v>
      </c>
      <c r="K56" s="16" t="s">
        <v>131</v>
      </c>
      <c r="L56" s="465"/>
      <c r="M56" s="472"/>
      <c r="N56" s="468"/>
    </row>
    <row r="57" spans="1:14" ht="21.75" customHeight="1" x14ac:dyDescent="0.35">
      <c r="A57" s="452"/>
      <c r="B57" s="21"/>
      <c r="C57" s="454"/>
      <c r="D57" s="454"/>
      <c r="E57" s="484"/>
      <c r="F57" s="57" t="s">
        <v>132</v>
      </c>
      <c r="G57" s="22">
        <v>94160</v>
      </c>
      <c r="H57" s="501"/>
      <c r="I57" s="492"/>
      <c r="J57" s="23"/>
      <c r="K57" s="42"/>
      <c r="L57" s="466"/>
      <c r="M57" s="473"/>
      <c r="N57" s="469"/>
    </row>
    <row r="58" spans="1:14" ht="21.75" customHeight="1" x14ac:dyDescent="0.35">
      <c r="A58" s="25"/>
      <c r="B58" s="455" t="s">
        <v>133</v>
      </c>
      <c r="C58" s="455"/>
      <c r="D58" s="455"/>
      <c r="E58" s="455"/>
      <c r="F58" s="455"/>
      <c r="G58" s="455"/>
      <c r="H58" s="456"/>
      <c r="I58" s="26">
        <f>SUM(I8:I57)</f>
        <v>1514150.19</v>
      </c>
      <c r="J58" s="27"/>
      <c r="K58" s="28"/>
      <c r="L58" s="66"/>
      <c r="M58" s="67"/>
      <c r="N58" s="68"/>
    </row>
    <row r="59" spans="1:14" ht="21" customHeight="1" x14ac:dyDescent="0.35">
      <c r="A59" s="29"/>
      <c r="B59" s="30"/>
      <c r="C59" s="31"/>
      <c r="D59" s="31"/>
      <c r="E59" s="30"/>
      <c r="F59" s="30"/>
      <c r="G59" s="31"/>
      <c r="H59" s="32"/>
      <c r="I59" s="33"/>
      <c r="J59" s="30"/>
      <c r="K59" s="30"/>
      <c r="L59" s="34"/>
      <c r="M59" s="34"/>
      <c r="N59" s="34"/>
    </row>
    <row r="60" spans="1:14" ht="21" customHeight="1" x14ac:dyDescent="0.35">
      <c r="A60" s="477" t="s">
        <v>180</v>
      </c>
      <c r="B60" s="477"/>
      <c r="C60" s="477"/>
      <c r="D60" s="477"/>
      <c r="E60" s="477"/>
      <c r="F60" s="477"/>
      <c r="G60" s="477"/>
      <c r="H60" s="477"/>
      <c r="I60" s="477"/>
      <c r="J60" s="477"/>
      <c r="K60" s="477"/>
      <c r="L60" s="477"/>
      <c r="M60" s="477"/>
      <c r="N60" s="1" t="s">
        <v>0</v>
      </c>
    </row>
    <row r="61" spans="1:14" ht="21" customHeight="1" x14ac:dyDescent="0.35">
      <c r="A61" s="477" t="s">
        <v>1</v>
      </c>
      <c r="B61" s="477"/>
      <c r="C61" s="477"/>
      <c r="D61" s="477"/>
      <c r="E61" s="477"/>
      <c r="F61" s="477"/>
      <c r="G61" s="477"/>
      <c r="H61" s="477"/>
      <c r="I61" s="477"/>
      <c r="J61" s="477"/>
      <c r="K61" s="477"/>
      <c r="L61" s="477"/>
      <c r="M61" s="477"/>
      <c r="N61" s="34"/>
    </row>
    <row r="62" spans="1:14" ht="21" customHeight="1" x14ac:dyDescent="0.35">
      <c r="A62" s="477" t="s">
        <v>135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34"/>
    </row>
    <row r="63" spans="1:14" ht="21" customHeight="1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L63" s="35"/>
      <c r="M63" s="35"/>
      <c r="N63" s="35"/>
    </row>
    <row r="64" spans="1:14" ht="42.75" customHeight="1" x14ac:dyDescent="0.35">
      <c r="A64" s="519" t="s">
        <v>2</v>
      </c>
      <c r="B64" s="520" t="s">
        <v>3</v>
      </c>
      <c r="C64" s="4" t="s">
        <v>4</v>
      </c>
      <c r="D64" s="5" t="s">
        <v>5</v>
      </c>
      <c r="E64" s="520" t="s">
        <v>6</v>
      </c>
      <c r="F64" s="520" t="s">
        <v>7</v>
      </c>
      <c r="G64" s="520"/>
      <c r="H64" s="521" t="s">
        <v>8</v>
      </c>
      <c r="I64" s="521"/>
      <c r="J64" s="522" t="s">
        <v>9</v>
      </c>
      <c r="K64" s="522" t="s">
        <v>10</v>
      </c>
      <c r="L64" s="473" t="s">
        <v>11</v>
      </c>
      <c r="M64" s="526" t="s">
        <v>12</v>
      </c>
      <c r="N64" s="527"/>
    </row>
    <row r="65" spans="1:14" ht="63" customHeight="1" x14ac:dyDescent="0.35">
      <c r="A65" s="510"/>
      <c r="B65" s="457"/>
      <c r="C65" s="6" t="s">
        <v>13</v>
      </c>
      <c r="D65" s="7" t="s">
        <v>14</v>
      </c>
      <c r="E65" s="520"/>
      <c r="F65" s="8" t="s">
        <v>15</v>
      </c>
      <c r="G65" s="9" t="s">
        <v>16</v>
      </c>
      <c r="H65" s="10" t="s">
        <v>17</v>
      </c>
      <c r="I65" s="11" t="s">
        <v>18</v>
      </c>
      <c r="J65" s="457"/>
      <c r="K65" s="457"/>
      <c r="L65" s="523"/>
      <c r="M65" s="13" t="s">
        <v>19</v>
      </c>
      <c r="N65" s="14" t="s">
        <v>20</v>
      </c>
    </row>
    <row r="66" spans="1:14" ht="21" customHeight="1" x14ac:dyDescent="0.35">
      <c r="A66" s="494">
        <v>1</v>
      </c>
      <c r="B66" s="15" t="s">
        <v>53</v>
      </c>
      <c r="C66" s="453">
        <v>1150000</v>
      </c>
      <c r="D66" s="528">
        <v>1104141</v>
      </c>
      <c r="E66" s="483" t="s">
        <v>29</v>
      </c>
      <c r="F66" s="457" t="s">
        <v>54</v>
      </c>
      <c r="G66" s="485">
        <v>1095000</v>
      </c>
      <c r="H66" s="457" t="s">
        <v>54</v>
      </c>
      <c r="I66" s="502">
        <v>1090205</v>
      </c>
      <c r="J66" s="8"/>
      <c r="K66" s="8"/>
      <c r="L66" s="474" t="s">
        <v>170</v>
      </c>
      <c r="M66" s="36"/>
      <c r="N66" s="37"/>
    </row>
    <row r="67" spans="1:14" ht="21" customHeight="1" x14ac:dyDescent="0.35">
      <c r="A67" s="495"/>
      <c r="B67" s="16" t="s">
        <v>48</v>
      </c>
      <c r="C67" s="454"/>
      <c r="D67" s="506"/>
      <c r="E67" s="484"/>
      <c r="F67" s="459"/>
      <c r="G67" s="461"/>
      <c r="H67" s="458"/>
      <c r="I67" s="492"/>
      <c r="J67" s="17" t="s">
        <v>22</v>
      </c>
      <c r="K67" s="18" t="s">
        <v>55</v>
      </c>
      <c r="L67" s="475"/>
      <c r="M67" s="462" t="s">
        <v>23</v>
      </c>
      <c r="N67" s="462"/>
    </row>
    <row r="68" spans="1:14" ht="21" customHeight="1" x14ac:dyDescent="0.35">
      <c r="A68" s="495"/>
      <c r="B68" s="16" t="s">
        <v>56</v>
      </c>
      <c r="C68" s="454"/>
      <c r="D68" s="506"/>
      <c r="E68" s="484"/>
      <c r="F68" s="516" t="s">
        <v>57</v>
      </c>
      <c r="G68" s="508">
        <v>1101000</v>
      </c>
      <c r="H68" s="458"/>
      <c r="I68" s="492"/>
      <c r="J68" s="50" t="s">
        <v>24</v>
      </c>
      <c r="K68" s="16" t="s">
        <v>58</v>
      </c>
      <c r="L68" s="475"/>
      <c r="M68" s="463"/>
      <c r="N68" s="462"/>
    </row>
    <row r="69" spans="1:14" ht="21" customHeight="1" x14ac:dyDescent="0.35">
      <c r="A69" s="496"/>
      <c r="B69" s="20"/>
      <c r="C69" s="497"/>
      <c r="D69" s="507"/>
      <c r="E69" s="498"/>
      <c r="F69" s="517"/>
      <c r="G69" s="509"/>
      <c r="H69" s="459"/>
      <c r="I69" s="493"/>
      <c r="J69" s="21"/>
      <c r="K69" s="20"/>
      <c r="L69" s="476"/>
      <c r="M69" s="38"/>
      <c r="N69" s="39"/>
    </row>
    <row r="70" spans="1:14" x14ac:dyDescent="0.35">
      <c r="A70" s="25"/>
      <c r="B70" s="455" t="s">
        <v>32</v>
      </c>
      <c r="C70" s="455"/>
      <c r="D70" s="455"/>
      <c r="E70" s="455"/>
      <c r="F70" s="455"/>
      <c r="G70" s="455"/>
      <c r="H70" s="456"/>
      <c r="I70" s="26">
        <f>SUM(I66:I69)</f>
        <v>1090205</v>
      </c>
      <c r="J70" s="27"/>
      <c r="K70" s="28"/>
      <c r="L70" s="40"/>
      <c r="M70" s="40"/>
      <c r="N70" s="40"/>
    </row>
    <row r="71" spans="1:14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4" x14ac:dyDescent="0.35">
      <c r="A72" s="477" t="s">
        <v>181</v>
      </c>
      <c r="B72" s="477"/>
      <c r="C72" s="477"/>
      <c r="D72" s="477"/>
      <c r="E72" s="477"/>
      <c r="F72" s="477"/>
      <c r="G72" s="477"/>
      <c r="H72" s="477"/>
      <c r="I72" s="477"/>
      <c r="J72" s="477"/>
      <c r="K72" s="477"/>
      <c r="L72" s="477"/>
      <c r="M72" s="477"/>
      <c r="N72" s="1" t="s">
        <v>0</v>
      </c>
    </row>
    <row r="73" spans="1:14" x14ac:dyDescent="0.35">
      <c r="A73" s="477" t="s">
        <v>1</v>
      </c>
      <c r="B73" s="477"/>
      <c r="C73" s="477"/>
      <c r="D73" s="477"/>
      <c r="E73" s="477"/>
      <c r="F73" s="477"/>
      <c r="G73" s="477"/>
      <c r="H73" s="477"/>
      <c r="I73" s="477"/>
      <c r="J73" s="477"/>
      <c r="K73" s="477"/>
      <c r="L73" s="477"/>
      <c r="M73" s="477"/>
      <c r="N73" s="34"/>
    </row>
    <row r="74" spans="1:14" x14ac:dyDescent="0.35">
      <c r="A74" s="477" t="s">
        <v>135</v>
      </c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34"/>
    </row>
    <row r="75" spans="1:14" ht="42" x14ac:dyDescent="0.35">
      <c r="A75" s="519" t="s">
        <v>2</v>
      </c>
      <c r="B75" s="520" t="s">
        <v>3</v>
      </c>
      <c r="C75" s="4" t="s">
        <v>4</v>
      </c>
      <c r="D75" s="5" t="s">
        <v>5</v>
      </c>
      <c r="E75" s="520" t="s">
        <v>6</v>
      </c>
      <c r="F75" s="520" t="s">
        <v>7</v>
      </c>
      <c r="G75" s="520"/>
      <c r="H75" s="521" t="s">
        <v>8</v>
      </c>
      <c r="I75" s="521"/>
      <c r="J75" s="522" t="s">
        <v>9</v>
      </c>
      <c r="K75" s="522" t="s">
        <v>10</v>
      </c>
      <c r="L75" s="523" t="s">
        <v>11</v>
      </c>
      <c r="M75" s="524" t="s">
        <v>12</v>
      </c>
      <c r="N75" s="525"/>
    </row>
    <row r="76" spans="1:14" ht="63" x14ac:dyDescent="0.35">
      <c r="A76" s="510"/>
      <c r="B76" s="520"/>
      <c r="C76" s="6" t="s">
        <v>13</v>
      </c>
      <c r="D76" s="7" t="s">
        <v>14</v>
      </c>
      <c r="E76" s="520"/>
      <c r="F76" s="8" t="s">
        <v>15</v>
      </c>
      <c r="G76" s="9" t="s">
        <v>16</v>
      </c>
      <c r="H76" s="10" t="s">
        <v>17</v>
      </c>
      <c r="I76" s="11" t="s">
        <v>18</v>
      </c>
      <c r="J76" s="457"/>
      <c r="K76" s="457"/>
      <c r="L76" s="523"/>
      <c r="M76" s="13" t="s">
        <v>19</v>
      </c>
      <c r="N76" s="14" t="s">
        <v>20</v>
      </c>
    </row>
    <row r="77" spans="1:14" x14ac:dyDescent="0.35">
      <c r="A77" s="510">
        <v>1</v>
      </c>
      <c r="B77" s="15" t="s">
        <v>38</v>
      </c>
      <c r="C77" s="513">
        <v>2099280.37</v>
      </c>
      <c r="D77" s="513">
        <v>2246230</v>
      </c>
      <c r="E77" s="515" t="s">
        <v>34</v>
      </c>
      <c r="F77" s="457" t="s">
        <v>30</v>
      </c>
      <c r="G77" s="485">
        <v>2200000</v>
      </c>
      <c r="H77" s="457" t="s">
        <v>30</v>
      </c>
      <c r="I77" s="489">
        <v>2196035</v>
      </c>
      <c r="J77" s="47"/>
      <c r="K77" s="41"/>
      <c r="L77" s="474" t="s">
        <v>31</v>
      </c>
      <c r="M77" s="36"/>
      <c r="N77" s="448"/>
    </row>
    <row r="78" spans="1:14" ht="21" customHeight="1" x14ac:dyDescent="0.35">
      <c r="A78" s="511"/>
      <c r="B78" s="16" t="s">
        <v>26</v>
      </c>
      <c r="C78" s="514"/>
      <c r="D78" s="514"/>
      <c r="E78" s="516"/>
      <c r="F78" s="458"/>
      <c r="G78" s="460"/>
      <c r="H78" s="458"/>
      <c r="I78" s="490"/>
      <c r="J78" s="17" t="s">
        <v>25</v>
      </c>
      <c r="K78" s="18" t="s">
        <v>39</v>
      </c>
      <c r="L78" s="475"/>
      <c r="M78" s="462" t="s">
        <v>23</v>
      </c>
      <c r="N78" s="449"/>
    </row>
    <row r="79" spans="1:14" ht="21" customHeight="1" x14ac:dyDescent="0.35">
      <c r="A79" s="511"/>
      <c r="B79" s="16" t="s">
        <v>40</v>
      </c>
      <c r="C79" s="514"/>
      <c r="D79" s="514"/>
      <c r="E79" s="516"/>
      <c r="F79" s="458"/>
      <c r="G79" s="460"/>
      <c r="H79" s="458"/>
      <c r="I79" s="490"/>
      <c r="J79" s="17" t="s">
        <v>24</v>
      </c>
      <c r="K79" s="16" t="s">
        <v>41</v>
      </c>
      <c r="L79" s="475"/>
      <c r="M79" s="463"/>
      <c r="N79" s="449"/>
    </row>
    <row r="80" spans="1:14" ht="20.25" customHeight="1" x14ac:dyDescent="0.35">
      <c r="A80" s="512"/>
      <c r="B80" s="20"/>
      <c r="C80" s="514"/>
      <c r="D80" s="514"/>
      <c r="E80" s="517"/>
      <c r="F80" s="458"/>
      <c r="G80" s="461"/>
      <c r="H80" s="459"/>
      <c r="I80" s="491"/>
      <c r="J80" s="53"/>
      <c r="K80" s="23"/>
      <c r="L80" s="476"/>
      <c r="M80" s="38"/>
      <c r="N80" s="449"/>
    </row>
    <row r="81" spans="1:14" x14ac:dyDescent="0.35">
      <c r="A81" s="510">
        <v>2</v>
      </c>
      <c r="B81" s="15" t="s">
        <v>27</v>
      </c>
      <c r="C81" s="513">
        <v>2000000</v>
      </c>
      <c r="D81" s="513">
        <v>2139564.58</v>
      </c>
      <c r="E81" s="483" t="s">
        <v>34</v>
      </c>
      <c r="F81" s="499" t="s">
        <v>42</v>
      </c>
      <c r="G81" s="485">
        <v>2124564.58</v>
      </c>
      <c r="H81" s="486" t="s">
        <v>42</v>
      </c>
      <c r="I81" s="489">
        <v>2124130.83</v>
      </c>
      <c r="J81" s="47"/>
      <c r="K81" s="54"/>
      <c r="L81" s="474" t="s">
        <v>171</v>
      </c>
      <c r="M81" s="36"/>
      <c r="N81" s="448"/>
    </row>
    <row r="82" spans="1:14" ht="21" customHeight="1" x14ac:dyDescent="0.35">
      <c r="A82" s="511"/>
      <c r="B82" s="16" t="s">
        <v>26</v>
      </c>
      <c r="C82" s="514"/>
      <c r="D82" s="514"/>
      <c r="E82" s="484"/>
      <c r="F82" s="501"/>
      <c r="G82" s="461"/>
      <c r="H82" s="487"/>
      <c r="I82" s="490"/>
      <c r="J82" s="17" t="s">
        <v>22</v>
      </c>
      <c r="K82" s="18" t="s">
        <v>43</v>
      </c>
      <c r="L82" s="475"/>
      <c r="M82" s="462" t="s">
        <v>23</v>
      </c>
      <c r="N82" s="449"/>
    </row>
    <row r="83" spans="1:14" ht="21" customHeight="1" x14ac:dyDescent="0.35">
      <c r="A83" s="511"/>
      <c r="B83" s="16" t="s">
        <v>44</v>
      </c>
      <c r="C83" s="514"/>
      <c r="D83" s="514"/>
      <c r="E83" s="484"/>
      <c r="F83" s="516" t="s">
        <v>45</v>
      </c>
      <c r="G83" s="518">
        <v>2134564.58</v>
      </c>
      <c r="H83" s="487"/>
      <c r="I83" s="490"/>
      <c r="J83" s="50" t="s">
        <v>24</v>
      </c>
      <c r="K83" s="16" t="s">
        <v>41</v>
      </c>
      <c r="L83" s="475"/>
      <c r="M83" s="463"/>
      <c r="N83" s="449"/>
    </row>
    <row r="84" spans="1:14" ht="20.25" customHeight="1" x14ac:dyDescent="0.35">
      <c r="A84" s="512"/>
      <c r="B84" s="20"/>
      <c r="C84" s="514"/>
      <c r="D84" s="514"/>
      <c r="E84" s="498"/>
      <c r="F84" s="517"/>
      <c r="G84" s="509"/>
      <c r="H84" s="488"/>
      <c r="I84" s="491"/>
      <c r="J84" s="48"/>
      <c r="K84" s="54"/>
      <c r="L84" s="476"/>
      <c r="M84" s="38"/>
      <c r="N84" s="450"/>
    </row>
    <row r="85" spans="1:14" ht="21" customHeight="1" x14ac:dyDescent="0.35">
      <c r="A85" s="495">
        <v>3</v>
      </c>
      <c r="B85" s="16" t="s">
        <v>46</v>
      </c>
      <c r="C85" s="513">
        <v>2502229</v>
      </c>
      <c r="D85" s="513">
        <v>2677385.0299999998</v>
      </c>
      <c r="E85" s="484" t="s">
        <v>34</v>
      </c>
      <c r="F85" s="457" t="s">
        <v>47</v>
      </c>
      <c r="G85" s="485">
        <v>2608267.31</v>
      </c>
      <c r="H85" s="458" t="s">
        <v>47</v>
      </c>
      <c r="I85" s="492">
        <v>2598624.4700000002</v>
      </c>
      <c r="J85" s="8"/>
      <c r="K85" s="41"/>
      <c r="L85" s="474" t="s">
        <v>172</v>
      </c>
      <c r="M85" s="36"/>
      <c r="N85" s="449"/>
    </row>
    <row r="86" spans="1:14" ht="21" customHeight="1" x14ac:dyDescent="0.35">
      <c r="A86" s="495"/>
      <c r="B86" s="16" t="s">
        <v>48</v>
      </c>
      <c r="C86" s="514"/>
      <c r="D86" s="514"/>
      <c r="E86" s="484"/>
      <c r="F86" s="459"/>
      <c r="G86" s="461"/>
      <c r="H86" s="458"/>
      <c r="I86" s="492"/>
      <c r="J86" s="17" t="s">
        <v>22</v>
      </c>
      <c r="K86" s="18" t="s">
        <v>49</v>
      </c>
      <c r="L86" s="475"/>
      <c r="M86" s="462" t="s">
        <v>23</v>
      </c>
      <c r="N86" s="449"/>
    </row>
    <row r="87" spans="1:14" ht="21" customHeight="1" x14ac:dyDescent="0.35">
      <c r="A87" s="495"/>
      <c r="B87" s="16" t="s">
        <v>50</v>
      </c>
      <c r="C87" s="514"/>
      <c r="D87" s="514"/>
      <c r="E87" s="484"/>
      <c r="F87" s="516" t="s">
        <v>51</v>
      </c>
      <c r="G87" s="508">
        <v>2675385</v>
      </c>
      <c r="H87" s="458"/>
      <c r="I87" s="492"/>
      <c r="J87" s="17" t="s">
        <v>24</v>
      </c>
      <c r="K87" s="16" t="s">
        <v>52</v>
      </c>
      <c r="L87" s="475"/>
      <c r="M87" s="463"/>
      <c r="N87" s="449"/>
    </row>
    <row r="88" spans="1:14" ht="20.25" customHeight="1" x14ac:dyDescent="0.35">
      <c r="A88" s="496"/>
      <c r="B88" s="23"/>
      <c r="C88" s="514"/>
      <c r="D88" s="514"/>
      <c r="E88" s="484"/>
      <c r="F88" s="517"/>
      <c r="G88" s="509"/>
      <c r="H88" s="459"/>
      <c r="I88" s="492"/>
      <c r="J88" s="23"/>
      <c r="K88" s="42"/>
      <c r="L88" s="476"/>
      <c r="M88" s="38"/>
      <c r="N88" s="450"/>
    </row>
    <row r="89" spans="1:14" x14ac:dyDescent="0.35">
      <c r="A89" s="25"/>
      <c r="B89" s="455" t="s">
        <v>28</v>
      </c>
      <c r="C89" s="455"/>
      <c r="D89" s="455"/>
      <c r="E89" s="455"/>
      <c r="F89" s="455"/>
      <c r="G89" s="455"/>
      <c r="H89" s="456"/>
      <c r="I89" s="26">
        <f>SUM(I77:I88)</f>
        <v>6918790.3000000007</v>
      </c>
      <c r="J89" s="27"/>
      <c r="K89" s="28"/>
      <c r="L89" s="40"/>
      <c r="M89" s="40"/>
      <c r="N89" s="40"/>
    </row>
  </sheetData>
  <mergeCells count="226">
    <mergeCell ref="L8:L11"/>
    <mergeCell ref="A12:A15"/>
    <mergeCell ref="C12:C15"/>
    <mergeCell ref="D12:D15"/>
    <mergeCell ref="E12:E15"/>
    <mergeCell ref="H12:H15"/>
    <mergeCell ref="L6:L7"/>
    <mergeCell ref="M6:N6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H8:H11"/>
    <mergeCell ref="I8:I11"/>
    <mergeCell ref="F10:F11"/>
    <mergeCell ref="G10:G11"/>
    <mergeCell ref="A8:A11"/>
    <mergeCell ref="C8:C11"/>
    <mergeCell ref="H31:H34"/>
    <mergeCell ref="I31:I34"/>
    <mergeCell ref="I12:I15"/>
    <mergeCell ref="A16:A18"/>
    <mergeCell ref="C16:C18"/>
    <mergeCell ref="D16:D18"/>
    <mergeCell ref="E16:E18"/>
    <mergeCell ref="F14:F15"/>
    <mergeCell ref="G14:G15"/>
    <mergeCell ref="A19:A22"/>
    <mergeCell ref="C19:C22"/>
    <mergeCell ref="D19:D22"/>
    <mergeCell ref="E19:E22"/>
    <mergeCell ref="F19:F22"/>
    <mergeCell ref="G19:G22"/>
    <mergeCell ref="A31:A34"/>
    <mergeCell ref="C31:C34"/>
    <mergeCell ref="D31:D34"/>
    <mergeCell ref="E31:E34"/>
    <mergeCell ref="F31:F32"/>
    <mergeCell ref="G31:G32"/>
    <mergeCell ref="A23:A26"/>
    <mergeCell ref="C23:C26"/>
    <mergeCell ref="A27:A30"/>
    <mergeCell ref="F66:F67"/>
    <mergeCell ref="G66:G67"/>
    <mergeCell ref="F68:F69"/>
    <mergeCell ref="G68:G69"/>
    <mergeCell ref="L64:L65"/>
    <mergeCell ref="M64:N64"/>
    <mergeCell ref="A66:A69"/>
    <mergeCell ref="C66:C69"/>
    <mergeCell ref="D66:D69"/>
    <mergeCell ref="E66:E69"/>
    <mergeCell ref="H66:H69"/>
    <mergeCell ref="I66:I69"/>
    <mergeCell ref="A64:A65"/>
    <mergeCell ref="B64:B65"/>
    <mergeCell ref="E64:E65"/>
    <mergeCell ref="F64:G64"/>
    <mergeCell ref="H64:I64"/>
    <mergeCell ref="J64:J65"/>
    <mergeCell ref="K64:K65"/>
    <mergeCell ref="F85:F86"/>
    <mergeCell ref="G85:G86"/>
    <mergeCell ref="B70:H70"/>
    <mergeCell ref="A72:M72"/>
    <mergeCell ref="A73:M73"/>
    <mergeCell ref="A74:M74"/>
    <mergeCell ref="A75:A76"/>
    <mergeCell ref="B75:B76"/>
    <mergeCell ref="E75:E76"/>
    <mergeCell ref="F75:G75"/>
    <mergeCell ref="H75:I75"/>
    <mergeCell ref="J75:J76"/>
    <mergeCell ref="K75:K76"/>
    <mergeCell ref="L75:L76"/>
    <mergeCell ref="M75:N75"/>
    <mergeCell ref="N85:N88"/>
    <mergeCell ref="I77:I80"/>
    <mergeCell ref="I81:I84"/>
    <mergeCell ref="I85:I88"/>
    <mergeCell ref="L85:L88"/>
    <mergeCell ref="M86:M87"/>
    <mergeCell ref="L81:L84"/>
    <mergeCell ref="M82:M83"/>
    <mergeCell ref="L77:L80"/>
    <mergeCell ref="B89:H89"/>
    <mergeCell ref="A77:A80"/>
    <mergeCell ref="C77:C80"/>
    <mergeCell ref="D77:D80"/>
    <mergeCell ref="E77:E80"/>
    <mergeCell ref="F77:F80"/>
    <mergeCell ref="G77:G80"/>
    <mergeCell ref="H77:H80"/>
    <mergeCell ref="G83:G84"/>
    <mergeCell ref="H85:H88"/>
    <mergeCell ref="A81:A84"/>
    <mergeCell ref="C81:C84"/>
    <mergeCell ref="D81:D84"/>
    <mergeCell ref="E81:E84"/>
    <mergeCell ref="F81:F82"/>
    <mergeCell ref="G81:G82"/>
    <mergeCell ref="H81:H84"/>
    <mergeCell ref="F83:F84"/>
    <mergeCell ref="F87:F88"/>
    <mergeCell ref="G87:G88"/>
    <mergeCell ref="A85:A88"/>
    <mergeCell ref="C85:C88"/>
    <mergeCell ref="D85:D88"/>
    <mergeCell ref="E85:E88"/>
    <mergeCell ref="D8:D11"/>
    <mergeCell ref="E8:E11"/>
    <mergeCell ref="H27:H30"/>
    <mergeCell ref="I27:I30"/>
    <mergeCell ref="F29:F30"/>
    <mergeCell ref="G29:G30"/>
    <mergeCell ref="D23:D26"/>
    <mergeCell ref="E23:E26"/>
    <mergeCell ref="H23:H26"/>
    <mergeCell ref="I23:I26"/>
    <mergeCell ref="F25:F26"/>
    <mergeCell ref="G25:G26"/>
    <mergeCell ref="H16:H18"/>
    <mergeCell ref="I16:I18"/>
    <mergeCell ref="H19:H22"/>
    <mergeCell ref="I19:I22"/>
    <mergeCell ref="H39:H42"/>
    <mergeCell ref="I39:I42"/>
    <mergeCell ref="E54:E57"/>
    <mergeCell ref="H54:H57"/>
    <mergeCell ref="I54:I57"/>
    <mergeCell ref="C27:C30"/>
    <mergeCell ref="D27:D30"/>
    <mergeCell ref="E27:E30"/>
    <mergeCell ref="A39:A42"/>
    <mergeCell ref="C39:C42"/>
    <mergeCell ref="D39:D42"/>
    <mergeCell ref="E39:E42"/>
    <mergeCell ref="F39:F40"/>
    <mergeCell ref="G39:G40"/>
    <mergeCell ref="A35:A38"/>
    <mergeCell ref="C35:C38"/>
    <mergeCell ref="D35:D38"/>
    <mergeCell ref="E35:E38"/>
    <mergeCell ref="F35:F38"/>
    <mergeCell ref="G35:G38"/>
    <mergeCell ref="C47:C49"/>
    <mergeCell ref="D47:D49"/>
    <mergeCell ref="E47:E49"/>
    <mergeCell ref="H47:H49"/>
    <mergeCell ref="A47:A49"/>
    <mergeCell ref="H43:H46"/>
    <mergeCell ref="I43:I46"/>
    <mergeCell ref="I47:I49"/>
    <mergeCell ref="A43:A46"/>
    <mergeCell ref="C43:C46"/>
    <mergeCell ref="D43:D46"/>
    <mergeCell ref="E43:E46"/>
    <mergeCell ref="F43:F44"/>
    <mergeCell ref="G43:G44"/>
    <mergeCell ref="E50:E53"/>
    <mergeCell ref="F50:F53"/>
    <mergeCell ref="G50:G53"/>
    <mergeCell ref="N8:N11"/>
    <mergeCell ref="M8:M11"/>
    <mergeCell ref="L19:L22"/>
    <mergeCell ref="M19:M22"/>
    <mergeCell ref="N19:N22"/>
    <mergeCell ref="L23:L26"/>
    <mergeCell ref="M23:M26"/>
    <mergeCell ref="N23:N26"/>
    <mergeCell ref="N31:N34"/>
    <mergeCell ref="L35:L38"/>
    <mergeCell ref="M35:M38"/>
    <mergeCell ref="N35:N38"/>
    <mergeCell ref="L47:L49"/>
    <mergeCell ref="M47:M49"/>
    <mergeCell ref="N47:N49"/>
    <mergeCell ref="L31:L34"/>
    <mergeCell ref="M31:M34"/>
    <mergeCell ref="H35:H38"/>
    <mergeCell ref="I35:I38"/>
    <mergeCell ref="L39:L42"/>
    <mergeCell ref="M39:M42"/>
    <mergeCell ref="N39:N42"/>
    <mergeCell ref="L43:L46"/>
    <mergeCell ref="M43:M46"/>
    <mergeCell ref="N43:N46"/>
    <mergeCell ref="N16:N18"/>
    <mergeCell ref="M16:M18"/>
    <mergeCell ref="L16:L18"/>
    <mergeCell ref="N12:N15"/>
    <mergeCell ref="M12:M15"/>
    <mergeCell ref="L12:L15"/>
    <mergeCell ref="L27:L30"/>
    <mergeCell ref="M27:M30"/>
    <mergeCell ref="N27:N30"/>
    <mergeCell ref="N81:N84"/>
    <mergeCell ref="N77:N80"/>
    <mergeCell ref="A54:A57"/>
    <mergeCell ref="C54:C57"/>
    <mergeCell ref="D54:D57"/>
    <mergeCell ref="B58:H58"/>
    <mergeCell ref="H50:H53"/>
    <mergeCell ref="I50:I53"/>
    <mergeCell ref="M78:M79"/>
    <mergeCell ref="L50:L53"/>
    <mergeCell ref="M50:M53"/>
    <mergeCell ref="N50:N53"/>
    <mergeCell ref="L54:L57"/>
    <mergeCell ref="M54:M57"/>
    <mergeCell ref="N54:N57"/>
    <mergeCell ref="L66:L69"/>
    <mergeCell ref="M67:M68"/>
    <mergeCell ref="N67:N68"/>
    <mergeCell ref="A60:M60"/>
    <mergeCell ref="A61:M61"/>
    <mergeCell ref="A62:M62"/>
    <mergeCell ref="A50:A53"/>
    <mergeCell ref="C50:C53"/>
    <mergeCell ref="D50:D5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2:N25"/>
  <sheetViews>
    <sheetView topLeftCell="C10" zoomScale="70" zoomScaleNormal="70" workbookViewId="0">
      <selection activeCell="K27" sqref="K27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466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387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34"/>
    </row>
    <row r="4" spans="1:14" x14ac:dyDescent="0.35">
      <c r="A4" s="477" t="s">
        <v>467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34"/>
    </row>
    <row r="5" spans="1:14" x14ac:dyDescent="0.35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4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3" t="s">
        <v>11</v>
      </c>
      <c r="M6" s="524" t="s">
        <v>12</v>
      </c>
      <c r="N6" s="525"/>
    </row>
    <row r="7" spans="1:14" ht="63" x14ac:dyDescent="0.35">
      <c r="A7" s="510"/>
      <c r="B7" s="520"/>
      <c r="C7" s="6" t="s">
        <v>13</v>
      </c>
      <c r="D7" s="7" t="s">
        <v>14</v>
      </c>
      <c r="E7" s="520"/>
      <c r="F7" s="389" t="s">
        <v>15</v>
      </c>
      <c r="G7" s="395" t="s">
        <v>16</v>
      </c>
      <c r="H7" s="388" t="s">
        <v>17</v>
      </c>
      <c r="I7" s="11" t="s">
        <v>18</v>
      </c>
      <c r="J7" s="457"/>
      <c r="K7" s="457"/>
      <c r="L7" s="523"/>
      <c r="M7" s="399" t="s">
        <v>19</v>
      </c>
      <c r="N7" s="398" t="s">
        <v>20</v>
      </c>
    </row>
    <row r="8" spans="1:14" x14ac:dyDescent="0.35">
      <c r="A8" s="510">
        <v>1</v>
      </c>
      <c r="B8" s="58" t="s">
        <v>287</v>
      </c>
      <c r="C8" s="513">
        <v>1000000</v>
      </c>
      <c r="D8" s="513">
        <v>1066947</v>
      </c>
      <c r="E8" s="515" t="s">
        <v>34</v>
      </c>
      <c r="F8" s="457" t="s">
        <v>30</v>
      </c>
      <c r="G8" s="485">
        <v>1053000</v>
      </c>
      <c r="H8" s="457" t="s">
        <v>30</v>
      </c>
      <c r="I8" s="489">
        <v>1052528</v>
      </c>
      <c r="J8" s="41"/>
      <c r="K8" s="41"/>
      <c r="L8" s="464" t="s">
        <v>480</v>
      </c>
      <c r="M8" s="482" t="s">
        <v>23</v>
      </c>
      <c r="N8" s="470"/>
    </row>
    <row r="9" spans="1:14" x14ac:dyDescent="0.35">
      <c r="A9" s="511"/>
      <c r="B9" s="61" t="s">
        <v>26</v>
      </c>
      <c r="C9" s="514"/>
      <c r="D9" s="514"/>
      <c r="E9" s="516"/>
      <c r="F9" s="458"/>
      <c r="G9" s="460"/>
      <c r="H9" s="458"/>
      <c r="I9" s="490"/>
      <c r="J9" s="396" t="s">
        <v>25</v>
      </c>
      <c r="K9" s="18" t="s">
        <v>468</v>
      </c>
      <c r="L9" s="465"/>
      <c r="M9" s="531"/>
      <c r="N9" s="468"/>
    </row>
    <row r="10" spans="1:14" x14ac:dyDescent="0.35">
      <c r="A10" s="511"/>
      <c r="B10" s="61" t="s">
        <v>469</v>
      </c>
      <c r="C10" s="514"/>
      <c r="D10" s="514"/>
      <c r="E10" s="516"/>
      <c r="F10" s="458"/>
      <c r="G10" s="460"/>
      <c r="H10" s="458"/>
      <c r="I10" s="490"/>
      <c r="J10" s="396" t="s">
        <v>24</v>
      </c>
      <c r="K10" s="16" t="s">
        <v>470</v>
      </c>
      <c r="L10" s="465"/>
      <c r="M10" s="531"/>
      <c r="N10" s="468"/>
    </row>
    <row r="11" spans="1:14" x14ac:dyDescent="0.35">
      <c r="A11" s="512"/>
      <c r="B11" s="394"/>
      <c r="C11" s="514"/>
      <c r="D11" s="514"/>
      <c r="E11" s="517"/>
      <c r="F11" s="459"/>
      <c r="G11" s="461"/>
      <c r="H11" s="459"/>
      <c r="I11" s="490"/>
      <c r="J11" s="394"/>
      <c r="K11" s="42"/>
      <c r="L11" s="466"/>
      <c r="M11" s="532"/>
      <c r="N11" s="469"/>
    </row>
    <row r="12" spans="1:14" x14ac:dyDescent="0.35">
      <c r="A12" s="25"/>
      <c r="B12" s="455" t="s">
        <v>32</v>
      </c>
      <c r="C12" s="455"/>
      <c r="D12" s="455"/>
      <c r="E12" s="455"/>
      <c r="F12" s="455"/>
      <c r="G12" s="455"/>
      <c r="H12" s="456"/>
      <c r="I12" s="26">
        <f>SUM(I8:I11)</f>
        <v>1052528</v>
      </c>
      <c r="J12" s="27"/>
      <c r="K12" s="28"/>
      <c r="L12" s="314"/>
      <c r="M12" s="314"/>
      <c r="N12" s="314"/>
    </row>
    <row r="15" spans="1:14" x14ac:dyDescent="0.35">
      <c r="A15" s="477" t="s">
        <v>471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387" t="s">
        <v>0</v>
      </c>
    </row>
    <row r="16" spans="1:14" x14ac:dyDescent="0.35">
      <c r="A16" s="477" t="s">
        <v>1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</row>
    <row r="17" spans="1:14" x14ac:dyDescent="0.35">
      <c r="A17" s="477" t="s">
        <v>467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</row>
    <row r="18" spans="1:14" x14ac:dyDescent="0.35">
      <c r="A18" s="3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4" ht="42" x14ac:dyDescent="0.35">
      <c r="A19" s="519" t="s">
        <v>2</v>
      </c>
      <c r="B19" s="520" t="s">
        <v>3</v>
      </c>
      <c r="C19" s="4" t="s">
        <v>4</v>
      </c>
      <c r="D19" s="5" t="s">
        <v>5</v>
      </c>
      <c r="E19" s="520" t="s">
        <v>6</v>
      </c>
      <c r="F19" s="520" t="s">
        <v>7</v>
      </c>
      <c r="G19" s="520"/>
      <c r="H19" s="521" t="s">
        <v>8</v>
      </c>
      <c r="I19" s="521"/>
      <c r="J19" s="522" t="s">
        <v>9</v>
      </c>
      <c r="K19" s="522" t="s">
        <v>10</v>
      </c>
      <c r="L19" s="529" t="s">
        <v>11</v>
      </c>
      <c r="M19" s="524" t="s">
        <v>12</v>
      </c>
      <c r="N19" s="525"/>
    </row>
    <row r="20" spans="1:14" ht="63" x14ac:dyDescent="0.35">
      <c r="A20" s="510"/>
      <c r="B20" s="520"/>
      <c r="C20" s="6" t="s">
        <v>13</v>
      </c>
      <c r="D20" s="7" t="s">
        <v>14</v>
      </c>
      <c r="E20" s="520"/>
      <c r="F20" s="389" t="s">
        <v>15</v>
      </c>
      <c r="G20" s="395" t="s">
        <v>16</v>
      </c>
      <c r="H20" s="388" t="s">
        <v>17</v>
      </c>
      <c r="I20" s="11" t="s">
        <v>18</v>
      </c>
      <c r="J20" s="457"/>
      <c r="K20" s="457"/>
      <c r="L20" s="529"/>
      <c r="M20" s="397" t="s">
        <v>19</v>
      </c>
      <c r="N20" s="14" t="s">
        <v>20</v>
      </c>
    </row>
    <row r="21" spans="1:14" ht="21" customHeight="1" x14ac:dyDescent="0.35">
      <c r="A21" s="478">
        <v>1</v>
      </c>
      <c r="B21" s="305" t="s">
        <v>472</v>
      </c>
      <c r="C21" s="479">
        <v>23500</v>
      </c>
      <c r="D21" s="479">
        <f>23500*1.07</f>
        <v>25145</v>
      </c>
      <c r="E21" s="515" t="s">
        <v>21</v>
      </c>
      <c r="F21" s="499" t="s">
        <v>473</v>
      </c>
      <c r="G21" s="485">
        <v>25145</v>
      </c>
      <c r="H21" s="499" t="s">
        <v>473</v>
      </c>
      <c r="I21" s="485">
        <v>25145</v>
      </c>
      <c r="J21" s="306"/>
      <c r="K21" s="15"/>
      <c r="L21" s="464" t="s">
        <v>481</v>
      </c>
      <c r="M21" s="467" t="s">
        <v>23</v>
      </c>
      <c r="N21" s="470"/>
    </row>
    <row r="22" spans="1:14" x14ac:dyDescent="0.35">
      <c r="A22" s="451"/>
      <c r="B22" s="307" t="s">
        <v>474</v>
      </c>
      <c r="C22" s="542"/>
      <c r="D22" s="542"/>
      <c r="E22" s="516"/>
      <c r="F22" s="500"/>
      <c r="G22" s="460"/>
      <c r="H22" s="500"/>
      <c r="I22" s="460"/>
      <c r="J22" s="396" t="s">
        <v>22</v>
      </c>
      <c r="K22" s="18" t="s">
        <v>475</v>
      </c>
      <c r="L22" s="465"/>
      <c r="M22" s="530"/>
      <c r="N22" s="468"/>
    </row>
    <row r="23" spans="1:14" x14ac:dyDescent="0.35">
      <c r="A23" s="495"/>
      <c r="B23" s="16"/>
      <c r="C23" s="542"/>
      <c r="D23" s="542"/>
      <c r="E23" s="516"/>
      <c r="F23" s="390" t="s">
        <v>476</v>
      </c>
      <c r="G23" s="392">
        <v>30816</v>
      </c>
      <c r="H23" s="500"/>
      <c r="I23" s="460"/>
      <c r="J23" s="396" t="s">
        <v>24</v>
      </c>
      <c r="K23" s="16" t="s">
        <v>477</v>
      </c>
      <c r="L23" s="465"/>
      <c r="M23" s="530"/>
      <c r="N23" s="468"/>
    </row>
    <row r="24" spans="1:14" x14ac:dyDescent="0.35">
      <c r="A24" s="452"/>
      <c r="B24" s="308"/>
      <c r="C24" s="535"/>
      <c r="D24" s="535"/>
      <c r="E24" s="517"/>
      <c r="F24" s="391" t="s">
        <v>310</v>
      </c>
      <c r="G24" s="393">
        <v>34026</v>
      </c>
      <c r="H24" s="501"/>
      <c r="I24" s="461"/>
      <c r="J24" s="263"/>
      <c r="K24" s="20"/>
      <c r="L24" s="466"/>
      <c r="M24" s="536"/>
      <c r="N24" s="469"/>
    </row>
    <row r="25" spans="1:14" ht="21.75" customHeight="1" x14ac:dyDescent="0.35">
      <c r="A25" s="25"/>
      <c r="B25" s="455" t="s">
        <v>32</v>
      </c>
      <c r="C25" s="455"/>
      <c r="D25" s="455"/>
      <c r="E25" s="455"/>
      <c r="F25" s="455"/>
      <c r="G25" s="455"/>
      <c r="H25" s="456"/>
      <c r="I25" s="26">
        <f>SUM(I21:I24)</f>
        <v>25145</v>
      </c>
      <c r="J25" s="27"/>
      <c r="K25" s="28"/>
      <c r="L25" s="66"/>
      <c r="M25" s="67"/>
      <c r="N25" s="68"/>
    </row>
  </sheetData>
  <mergeCells count="48">
    <mergeCell ref="B25:H25"/>
    <mergeCell ref="F8:F11"/>
    <mergeCell ref="G8:G11"/>
    <mergeCell ref="F21:F22"/>
    <mergeCell ref="G21:G22"/>
    <mergeCell ref="A16:M16"/>
    <mergeCell ref="A17:M17"/>
    <mergeCell ref="K19:K20"/>
    <mergeCell ref="L19:L20"/>
    <mergeCell ref="B12:H12"/>
    <mergeCell ref="A15:M15"/>
    <mergeCell ref="L8:L11"/>
    <mergeCell ref="M8:M11"/>
    <mergeCell ref="M21:M24"/>
    <mergeCell ref="N21:N24"/>
    <mergeCell ref="M19:N19"/>
    <mergeCell ref="A21:A24"/>
    <mergeCell ref="C21:C24"/>
    <mergeCell ref="D21:D24"/>
    <mergeCell ref="E21:E24"/>
    <mergeCell ref="H21:H24"/>
    <mergeCell ref="I21:I24"/>
    <mergeCell ref="L21:L24"/>
    <mergeCell ref="A19:A20"/>
    <mergeCell ref="B19:B20"/>
    <mergeCell ref="E19:E20"/>
    <mergeCell ref="F19:G19"/>
    <mergeCell ref="H19:I19"/>
    <mergeCell ref="J19:J20"/>
    <mergeCell ref="N8:N11"/>
    <mergeCell ref="L6:L7"/>
    <mergeCell ref="M6:N6"/>
    <mergeCell ref="A8:A11"/>
    <mergeCell ref="C8:C11"/>
    <mergeCell ref="D8:D11"/>
    <mergeCell ref="E8:E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2CDC14"/>
    <pageSetUpPr fitToPage="1"/>
  </sheetPr>
  <dimension ref="A1:U281"/>
  <sheetViews>
    <sheetView tabSelected="1" view="pageBreakPreview" topLeftCell="H1" zoomScale="85" zoomScaleNormal="85" zoomScaleSheetLayoutView="85" workbookViewId="0">
      <selection activeCell="S281" sqref="S281"/>
    </sheetView>
  </sheetViews>
  <sheetFormatPr defaultColWidth="8.75" defaultRowHeight="18" x14ac:dyDescent="0.25"/>
  <cols>
    <col min="1" max="1" width="6.625" style="164" customWidth="1"/>
    <col min="2" max="2" width="42" style="164" customWidth="1"/>
    <col min="3" max="4" width="12.625" style="166" customWidth="1"/>
    <col min="5" max="5" width="12.625" style="164" customWidth="1"/>
    <col min="6" max="6" width="23" style="164" customWidth="1"/>
    <col min="7" max="7" width="13.375" style="166" bestFit="1" customWidth="1"/>
    <col min="8" max="8" width="20.25" style="164" customWidth="1"/>
    <col min="9" max="9" width="17.25" style="166" customWidth="1"/>
    <col min="10" max="10" width="18.5" style="169" customWidth="1"/>
    <col min="11" max="11" width="31.875" style="169" customWidth="1"/>
    <col min="12" max="12" width="20.25" style="164" customWidth="1"/>
    <col min="13" max="14" width="9.75" style="164" customWidth="1"/>
    <col min="15" max="15" width="12.875" style="164" customWidth="1"/>
    <col min="16" max="16" width="13.125" style="164" customWidth="1"/>
    <col min="17" max="17" width="8.75" style="164"/>
    <col min="18" max="18" width="9.25" style="164" bestFit="1" customWidth="1"/>
    <col min="19" max="19" width="22.25" style="164" customWidth="1"/>
    <col min="20" max="20" width="12.5" style="164" customWidth="1"/>
    <col min="21" max="21" width="19.75" style="164" customWidth="1"/>
    <col min="22" max="16384" width="8.75" style="164"/>
  </cols>
  <sheetData>
    <row r="1" spans="1:21" s="159" customFormat="1" ht="18.75" x14ac:dyDescent="0.2">
      <c r="A1" s="567" t="s">
        <v>182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</row>
    <row r="2" spans="1:21" s="159" customFormat="1" ht="18.75" x14ac:dyDescent="0.2">
      <c r="A2" s="567" t="s">
        <v>1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</row>
    <row r="3" spans="1:21" s="159" customFormat="1" ht="18.75" x14ac:dyDescent="0.2">
      <c r="A3" s="567" t="s">
        <v>194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</row>
    <row r="6" spans="1:21" s="159" customFormat="1" ht="18.75" x14ac:dyDescent="0.2">
      <c r="A6" s="568" t="s">
        <v>2</v>
      </c>
      <c r="B6" s="568" t="s">
        <v>183</v>
      </c>
      <c r="C6" s="569" t="s">
        <v>184</v>
      </c>
      <c r="D6" s="569" t="s">
        <v>185</v>
      </c>
      <c r="E6" s="570" t="s">
        <v>6</v>
      </c>
      <c r="F6" s="571" t="s">
        <v>7</v>
      </c>
      <c r="G6" s="571"/>
      <c r="H6" s="562" t="s">
        <v>186</v>
      </c>
      <c r="I6" s="562"/>
      <c r="J6" s="562" t="s">
        <v>187</v>
      </c>
      <c r="K6" s="562" t="s">
        <v>188</v>
      </c>
      <c r="L6" s="563" t="s">
        <v>189</v>
      </c>
      <c r="M6" s="564" t="s">
        <v>12</v>
      </c>
      <c r="N6" s="565"/>
      <c r="O6" s="566" t="s">
        <v>190</v>
      </c>
      <c r="P6" s="566" t="s">
        <v>191</v>
      </c>
    </row>
    <row r="7" spans="1:21" s="159" customFormat="1" ht="37.5" x14ac:dyDescent="0.2">
      <c r="A7" s="568"/>
      <c r="B7" s="568"/>
      <c r="C7" s="569"/>
      <c r="D7" s="569"/>
      <c r="E7" s="570"/>
      <c r="F7" s="160" t="s">
        <v>15</v>
      </c>
      <c r="G7" s="161" t="s">
        <v>192</v>
      </c>
      <c r="H7" s="161" t="s">
        <v>17</v>
      </c>
      <c r="I7" s="161" t="s">
        <v>193</v>
      </c>
      <c r="J7" s="562"/>
      <c r="K7" s="562"/>
      <c r="L7" s="563"/>
      <c r="M7" s="162" t="s">
        <v>19</v>
      </c>
      <c r="N7" s="163" t="s">
        <v>20</v>
      </c>
      <c r="O7" s="566"/>
      <c r="P7" s="566"/>
    </row>
    <row r="8" spans="1:21" ht="24" customHeight="1" x14ac:dyDescent="0.25">
      <c r="A8" s="494">
        <v>1</v>
      </c>
      <c r="B8" s="58" t="s">
        <v>59</v>
      </c>
      <c r="C8" s="479">
        <v>16900</v>
      </c>
      <c r="D8" s="453">
        <v>9490</v>
      </c>
      <c r="E8" s="483" t="s">
        <v>21</v>
      </c>
      <c r="F8" s="132" t="s">
        <v>60</v>
      </c>
      <c r="G8" s="59">
        <v>9490</v>
      </c>
      <c r="H8" s="503" t="s">
        <v>60</v>
      </c>
      <c r="I8" s="489">
        <v>9490</v>
      </c>
      <c r="J8" s="60"/>
      <c r="K8" s="132"/>
      <c r="L8" s="464" t="s">
        <v>174</v>
      </c>
      <c r="M8" s="467" t="s">
        <v>23</v>
      </c>
      <c r="N8" s="470"/>
      <c r="O8" s="547">
        <v>243162</v>
      </c>
      <c r="P8" s="550" t="s">
        <v>195</v>
      </c>
      <c r="S8" s="168"/>
      <c r="U8" s="167"/>
    </row>
    <row r="9" spans="1:21" ht="24" customHeight="1" x14ac:dyDescent="0.35">
      <c r="A9" s="495"/>
      <c r="B9" s="61" t="s">
        <v>61</v>
      </c>
      <c r="C9" s="480"/>
      <c r="D9" s="454"/>
      <c r="E9" s="484"/>
      <c r="F9" s="142" t="s">
        <v>62</v>
      </c>
      <c r="G9" s="62">
        <v>9550</v>
      </c>
      <c r="H9" s="504"/>
      <c r="I9" s="490"/>
      <c r="J9" s="142" t="s">
        <v>22</v>
      </c>
      <c r="K9" s="18" t="s">
        <v>63</v>
      </c>
      <c r="L9" s="465"/>
      <c r="M9" s="468"/>
      <c r="N9" s="468"/>
      <c r="O9" s="548"/>
      <c r="P9" s="551"/>
      <c r="S9" s="168"/>
      <c r="U9" s="167"/>
    </row>
    <row r="10" spans="1:21" ht="21" x14ac:dyDescent="0.25">
      <c r="A10" s="495"/>
      <c r="B10" s="61" t="s">
        <v>64</v>
      </c>
      <c r="C10" s="480"/>
      <c r="D10" s="454"/>
      <c r="E10" s="484"/>
      <c r="F10" s="506" t="s">
        <v>65</v>
      </c>
      <c r="G10" s="508">
        <v>17976</v>
      </c>
      <c r="H10" s="504"/>
      <c r="I10" s="490"/>
      <c r="J10" s="142" t="s">
        <v>24</v>
      </c>
      <c r="K10" s="16" t="s">
        <v>41</v>
      </c>
      <c r="L10" s="465"/>
      <c r="M10" s="468"/>
      <c r="N10" s="468"/>
      <c r="O10" s="548"/>
      <c r="P10" s="551"/>
      <c r="S10" s="168"/>
      <c r="U10" s="167"/>
    </row>
    <row r="11" spans="1:21" ht="21" x14ac:dyDescent="0.25">
      <c r="A11" s="496"/>
      <c r="B11" s="63"/>
      <c r="C11" s="481"/>
      <c r="D11" s="497"/>
      <c r="E11" s="498"/>
      <c r="F11" s="507"/>
      <c r="G11" s="509"/>
      <c r="H11" s="505"/>
      <c r="I11" s="491"/>
      <c r="J11" s="64"/>
      <c r="K11" s="134"/>
      <c r="L11" s="466"/>
      <c r="M11" s="469"/>
      <c r="N11" s="469"/>
      <c r="O11" s="549"/>
      <c r="P11" s="552"/>
      <c r="S11" s="168"/>
      <c r="U11" s="167"/>
    </row>
    <row r="12" spans="1:21" ht="24" customHeight="1" x14ac:dyDescent="0.25">
      <c r="A12" s="494">
        <v>2</v>
      </c>
      <c r="B12" s="58" t="s">
        <v>66</v>
      </c>
      <c r="C12" s="479">
        <v>16000</v>
      </c>
      <c r="D12" s="453">
        <v>17120</v>
      </c>
      <c r="E12" s="483" t="s">
        <v>21</v>
      </c>
      <c r="F12" s="132" t="s">
        <v>67</v>
      </c>
      <c r="G12" s="59">
        <v>17120</v>
      </c>
      <c r="H12" s="503" t="s">
        <v>67</v>
      </c>
      <c r="I12" s="489">
        <v>17120</v>
      </c>
      <c r="J12" s="60"/>
      <c r="K12" s="132"/>
      <c r="L12" s="464" t="s">
        <v>179</v>
      </c>
      <c r="M12" s="467" t="s">
        <v>23</v>
      </c>
      <c r="N12" s="470"/>
      <c r="O12" s="547">
        <v>243162</v>
      </c>
      <c r="P12" s="550" t="s">
        <v>195</v>
      </c>
      <c r="S12" s="168"/>
      <c r="U12" s="167"/>
    </row>
    <row r="13" spans="1:21" ht="24" customHeight="1" x14ac:dyDescent="0.35">
      <c r="A13" s="495"/>
      <c r="B13" s="61" t="s">
        <v>68</v>
      </c>
      <c r="C13" s="480"/>
      <c r="D13" s="454"/>
      <c r="E13" s="484"/>
      <c r="F13" s="142" t="s">
        <v>69</v>
      </c>
      <c r="G13" s="62">
        <v>26750</v>
      </c>
      <c r="H13" s="504"/>
      <c r="I13" s="490"/>
      <c r="J13" s="142" t="s">
        <v>22</v>
      </c>
      <c r="K13" s="18" t="s">
        <v>70</v>
      </c>
      <c r="L13" s="465"/>
      <c r="M13" s="468"/>
      <c r="N13" s="468"/>
      <c r="O13" s="548"/>
      <c r="P13" s="551"/>
      <c r="S13" s="168"/>
      <c r="U13" s="167"/>
    </row>
    <row r="14" spans="1:21" ht="21" x14ac:dyDescent="0.25">
      <c r="A14" s="495"/>
      <c r="B14" s="61"/>
      <c r="C14" s="480"/>
      <c r="D14" s="454"/>
      <c r="E14" s="484"/>
      <c r="F14" s="506" t="s">
        <v>71</v>
      </c>
      <c r="G14" s="508">
        <v>34240</v>
      </c>
      <c r="H14" s="504"/>
      <c r="I14" s="490"/>
      <c r="J14" s="142" t="s">
        <v>24</v>
      </c>
      <c r="K14" s="16" t="s">
        <v>58</v>
      </c>
      <c r="L14" s="465"/>
      <c r="M14" s="468"/>
      <c r="N14" s="468"/>
      <c r="O14" s="548"/>
      <c r="P14" s="551"/>
      <c r="S14" s="168"/>
      <c r="U14" s="167"/>
    </row>
    <row r="15" spans="1:21" ht="24" customHeight="1" x14ac:dyDescent="0.25">
      <c r="A15" s="496"/>
      <c r="B15" s="63"/>
      <c r="C15" s="481"/>
      <c r="D15" s="497"/>
      <c r="E15" s="498"/>
      <c r="F15" s="507"/>
      <c r="G15" s="509"/>
      <c r="H15" s="505"/>
      <c r="I15" s="491"/>
      <c r="J15" s="64"/>
      <c r="K15" s="134"/>
      <c r="L15" s="466"/>
      <c r="M15" s="469"/>
      <c r="N15" s="469"/>
      <c r="O15" s="549"/>
      <c r="P15" s="552"/>
      <c r="S15" s="168"/>
      <c r="U15" s="167"/>
    </row>
    <row r="16" spans="1:21" ht="24" customHeight="1" x14ac:dyDescent="0.25">
      <c r="A16" s="494">
        <v>3</v>
      </c>
      <c r="B16" s="58" t="s">
        <v>72</v>
      </c>
      <c r="C16" s="479">
        <v>28350</v>
      </c>
      <c r="D16" s="453">
        <v>22149</v>
      </c>
      <c r="E16" s="483" t="s">
        <v>21</v>
      </c>
      <c r="F16" s="132" t="s">
        <v>73</v>
      </c>
      <c r="G16" s="59">
        <v>22149</v>
      </c>
      <c r="H16" s="503" t="s">
        <v>73</v>
      </c>
      <c r="I16" s="489">
        <v>22149</v>
      </c>
      <c r="J16" s="60"/>
      <c r="K16" s="132"/>
      <c r="L16" s="464" t="s">
        <v>174</v>
      </c>
      <c r="M16" s="482" t="s">
        <v>23</v>
      </c>
      <c r="N16" s="470"/>
      <c r="O16" s="559">
        <v>243162</v>
      </c>
      <c r="P16" s="550" t="s">
        <v>195</v>
      </c>
      <c r="S16" s="168"/>
      <c r="U16" s="167"/>
    </row>
    <row r="17" spans="1:21" ht="24" customHeight="1" x14ac:dyDescent="0.35">
      <c r="A17" s="495"/>
      <c r="B17" s="61" t="s">
        <v>74</v>
      </c>
      <c r="C17" s="480"/>
      <c r="D17" s="454"/>
      <c r="E17" s="484"/>
      <c r="F17" s="142" t="s">
        <v>75</v>
      </c>
      <c r="G17" s="62">
        <v>24877.5</v>
      </c>
      <c r="H17" s="504"/>
      <c r="I17" s="490"/>
      <c r="J17" s="142" t="s">
        <v>22</v>
      </c>
      <c r="K17" s="18" t="s">
        <v>76</v>
      </c>
      <c r="L17" s="465"/>
      <c r="M17" s="472"/>
      <c r="N17" s="468"/>
      <c r="O17" s="560"/>
      <c r="P17" s="551"/>
      <c r="S17" s="168"/>
      <c r="U17" s="167"/>
    </row>
    <row r="18" spans="1:21" ht="21" x14ac:dyDescent="0.25">
      <c r="A18" s="495"/>
      <c r="B18" s="61"/>
      <c r="C18" s="480"/>
      <c r="D18" s="454"/>
      <c r="E18" s="484"/>
      <c r="F18" s="142" t="s">
        <v>77</v>
      </c>
      <c r="G18" s="140">
        <v>27124.5</v>
      </c>
      <c r="H18" s="504"/>
      <c r="I18" s="490"/>
      <c r="J18" s="142" t="s">
        <v>24</v>
      </c>
      <c r="K18" s="16" t="s">
        <v>58</v>
      </c>
      <c r="L18" s="466"/>
      <c r="M18" s="473"/>
      <c r="N18" s="469"/>
      <c r="O18" s="561"/>
      <c r="P18" s="552"/>
      <c r="S18" s="168"/>
      <c r="U18" s="167"/>
    </row>
    <row r="19" spans="1:21" ht="24" customHeight="1" x14ac:dyDescent="0.25">
      <c r="A19" s="494">
        <v>4</v>
      </c>
      <c r="B19" s="58" t="s">
        <v>33</v>
      </c>
      <c r="C19" s="479">
        <v>467200</v>
      </c>
      <c r="D19" s="453">
        <v>420199</v>
      </c>
      <c r="E19" s="483" t="s">
        <v>21</v>
      </c>
      <c r="F19" s="457" t="s">
        <v>35</v>
      </c>
      <c r="G19" s="485">
        <v>413977</v>
      </c>
      <c r="H19" s="499" t="s">
        <v>35</v>
      </c>
      <c r="I19" s="485">
        <v>413977</v>
      </c>
      <c r="J19" s="60"/>
      <c r="K19" s="132"/>
      <c r="L19" s="464" t="s">
        <v>36</v>
      </c>
      <c r="M19" s="467" t="s">
        <v>23</v>
      </c>
      <c r="N19" s="470"/>
      <c r="O19" s="547">
        <v>243162</v>
      </c>
      <c r="P19" s="550" t="s">
        <v>195</v>
      </c>
    </row>
    <row r="20" spans="1:21" ht="21" x14ac:dyDescent="0.35">
      <c r="A20" s="495"/>
      <c r="B20" s="61" t="s">
        <v>37</v>
      </c>
      <c r="C20" s="480"/>
      <c r="D20" s="454"/>
      <c r="E20" s="484"/>
      <c r="F20" s="458"/>
      <c r="G20" s="460"/>
      <c r="H20" s="500"/>
      <c r="I20" s="460"/>
      <c r="J20" s="142" t="s">
        <v>25</v>
      </c>
      <c r="K20" s="18" t="s">
        <v>78</v>
      </c>
      <c r="L20" s="465"/>
      <c r="M20" s="468"/>
      <c r="N20" s="468"/>
      <c r="O20" s="548"/>
      <c r="P20" s="551"/>
    </row>
    <row r="21" spans="1:21" ht="21" x14ac:dyDescent="0.25">
      <c r="A21" s="495"/>
      <c r="B21" s="61" t="s">
        <v>79</v>
      </c>
      <c r="C21" s="480"/>
      <c r="D21" s="454"/>
      <c r="E21" s="484"/>
      <c r="F21" s="458"/>
      <c r="G21" s="460"/>
      <c r="H21" s="500"/>
      <c r="I21" s="460"/>
      <c r="J21" s="142" t="s">
        <v>24</v>
      </c>
      <c r="K21" s="16" t="s">
        <v>80</v>
      </c>
      <c r="L21" s="465"/>
      <c r="M21" s="468"/>
      <c r="N21" s="468"/>
      <c r="O21" s="548"/>
      <c r="P21" s="551"/>
    </row>
    <row r="22" spans="1:21" ht="21" x14ac:dyDescent="0.25">
      <c r="A22" s="496"/>
      <c r="B22" s="63"/>
      <c r="C22" s="481"/>
      <c r="D22" s="497"/>
      <c r="E22" s="498"/>
      <c r="F22" s="459"/>
      <c r="G22" s="461"/>
      <c r="H22" s="501"/>
      <c r="I22" s="461"/>
      <c r="J22" s="64"/>
      <c r="K22" s="134"/>
      <c r="L22" s="466"/>
      <c r="M22" s="469"/>
      <c r="N22" s="469"/>
      <c r="O22" s="549"/>
      <c r="P22" s="552"/>
    </row>
    <row r="23" spans="1:21" ht="24" customHeight="1" x14ac:dyDescent="0.25">
      <c r="A23" s="494">
        <v>5</v>
      </c>
      <c r="B23" s="58" t="s">
        <v>81</v>
      </c>
      <c r="C23" s="479">
        <v>4650</v>
      </c>
      <c r="D23" s="453">
        <v>2686.77</v>
      </c>
      <c r="E23" s="483" t="s">
        <v>21</v>
      </c>
      <c r="F23" s="132" t="s">
        <v>82</v>
      </c>
      <c r="G23" s="59">
        <v>2686.77</v>
      </c>
      <c r="H23" s="503" t="s">
        <v>82</v>
      </c>
      <c r="I23" s="489">
        <v>2686.77</v>
      </c>
      <c r="J23" s="60"/>
      <c r="K23" s="132"/>
      <c r="L23" s="464" t="s">
        <v>174</v>
      </c>
      <c r="M23" s="471"/>
      <c r="N23" s="467" t="s">
        <v>23</v>
      </c>
      <c r="O23" s="547">
        <v>243162</v>
      </c>
      <c r="P23" s="550" t="s">
        <v>195</v>
      </c>
    </row>
    <row r="24" spans="1:21" ht="21" x14ac:dyDescent="0.35">
      <c r="A24" s="495"/>
      <c r="B24" s="61" t="s">
        <v>83</v>
      </c>
      <c r="C24" s="480"/>
      <c r="D24" s="454"/>
      <c r="E24" s="484"/>
      <c r="F24" s="142" t="s">
        <v>84</v>
      </c>
      <c r="G24" s="140">
        <v>3200</v>
      </c>
      <c r="H24" s="504"/>
      <c r="I24" s="490"/>
      <c r="J24" s="142" t="s">
        <v>22</v>
      </c>
      <c r="K24" s="18" t="s">
        <v>85</v>
      </c>
      <c r="L24" s="465"/>
      <c r="M24" s="472"/>
      <c r="N24" s="468"/>
      <c r="O24" s="548"/>
      <c r="P24" s="551"/>
    </row>
    <row r="25" spans="1:21" ht="21" x14ac:dyDescent="0.25">
      <c r="A25" s="495"/>
      <c r="B25" s="61"/>
      <c r="C25" s="480"/>
      <c r="D25" s="454"/>
      <c r="E25" s="484"/>
      <c r="F25" s="506" t="s">
        <v>86</v>
      </c>
      <c r="G25" s="508">
        <v>3210</v>
      </c>
      <c r="H25" s="504"/>
      <c r="I25" s="490"/>
      <c r="J25" s="142" t="s">
        <v>24</v>
      </c>
      <c r="K25" s="16" t="s">
        <v>87</v>
      </c>
      <c r="L25" s="465"/>
      <c r="M25" s="472"/>
      <c r="N25" s="468"/>
      <c r="O25" s="548"/>
      <c r="P25" s="551"/>
    </row>
    <row r="26" spans="1:21" ht="21" x14ac:dyDescent="0.25">
      <c r="A26" s="496"/>
      <c r="B26" s="63"/>
      <c r="C26" s="481"/>
      <c r="D26" s="497"/>
      <c r="E26" s="498"/>
      <c r="F26" s="507"/>
      <c r="G26" s="509"/>
      <c r="H26" s="505"/>
      <c r="I26" s="491"/>
      <c r="J26" s="64"/>
      <c r="K26" s="134"/>
      <c r="L26" s="466"/>
      <c r="M26" s="473"/>
      <c r="N26" s="469"/>
      <c r="O26" s="549"/>
      <c r="P26" s="552"/>
    </row>
    <row r="27" spans="1:21" ht="24" customHeight="1" x14ac:dyDescent="0.25">
      <c r="A27" s="494">
        <v>6</v>
      </c>
      <c r="B27" s="58" t="s">
        <v>88</v>
      </c>
      <c r="C27" s="479">
        <v>23500</v>
      </c>
      <c r="D27" s="453">
        <v>25038</v>
      </c>
      <c r="E27" s="483" t="s">
        <v>21</v>
      </c>
      <c r="F27" s="132" t="s">
        <v>89</v>
      </c>
      <c r="G27" s="59">
        <v>25038</v>
      </c>
      <c r="H27" s="503" t="s">
        <v>89</v>
      </c>
      <c r="I27" s="489">
        <v>25038</v>
      </c>
      <c r="J27" s="60"/>
      <c r="K27" s="132"/>
      <c r="L27" s="464" t="s">
        <v>174</v>
      </c>
      <c r="M27" s="467" t="s">
        <v>23</v>
      </c>
      <c r="N27" s="470"/>
      <c r="O27" s="547">
        <v>243162</v>
      </c>
      <c r="P27" s="550" t="s">
        <v>195</v>
      </c>
    </row>
    <row r="28" spans="1:21" ht="21" x14ac:dyDescent="0.35">
      <c r="A28" s="495"/>
      <c r="B28" s="61" t="s">
        <v>90</v>
      </c>
      <c r="C28" s="480"/>
      <c r="D28" s="454"/>
      <c r="E28" s="484"/>
      <c r="F28" s="142" t="s">
        <v>91</v>
      </c>
      <c r="G28" s="62">
        <v>27000</v>
      </c>
      <c r="H28" s="504"/>
      <c r="I28" s="490"/>
      <c r="J28" s="142" t="s">
        <v>22</v>
      </c>
      <c r="K28" s="18" t="s">
        <v>92</v>
      </c>
      <c r="L28" s="465"/>
      <c r="M28" s="468"/>
      <c r="N28" s="468"/>
      <c r="O28" s="548"/>
      <c r="P28" s="551"/>
    </row>
    <row r="29" spans="1:21" ht="21" x14ac:dyDescent="0.25">
      <c r="A29" s="495"/>
      <c r="B29" s="61"/>
      <c r="C29" s="480"/>
      <c r="D29" s="454"/>
      <c r="E29" s="484"/>
      <c r="F29" s="506" t="s">
        <v>93</v>
      </c>
      <c r="G29" s="508">
        <v>28000</v>
      </c>
      <c r="H29" s="504"/>
      <c r="I29" s="490"/>
      <c r="J29" s="142" t="s">
        <v>24</v>
      </c>
      <c r="K29" s="16" t="s">
        <v>94</v>
      </c>
      <c r="L29" s="465"/>
      <c r="M29" s="468"/>
      <c r="N29" s="468"/>
      <c r="O29" s="548"/>
      <c r="P29" s="551"/>
    </row>
    <row r="30" spans="1:21" ht="21" x14ac:dyDescent="0.25">
      <c r="A30" s="496"/>
      <c r="B30" s="63"/>
      <c r="C30" s="481"/>
      <c r="D30" s="497"/>
      <c r="E30" s="498"/>
      <c r="F30" s="507"/>
      <c r="G30" s="509"/>
      <c r="H30" s="505"/>
      <c r="I30" s="491"/>
      <c r="J30" s="64"/>
      <c r="K30" s="134"/>
      <c r="L30" s="466"/>
      <c r="M30" s="469"/>
      <c r="N30" s="469"/>
      <c r="O30" s="549"/>
      <c r="P30" s="552"/>
    </row>
    <row r="31" spans="1:21" ht="24" customHeight="1" x14ac:dyDescent="0.25">
      <c r="A31" s="494">
        <v>7</v>
      </c>
      <c r="B31" s="58" t="s">
        <v>95</v>
      </c>
      <c r="C31" s="479">
        <v>21600</v>
      </c>
      <c r="D31" s="453">
        <f>C31*1.07</f>
        <v>23112</v>
      </c>
      <c r="E31" s="483" t="s">
        <v>21</v>
      </c>
      <c r="F31" s="499" t="s">
        <v>96</v>
      </c>
      <c r="G31" s="485">
        <v>23112</v>
      </c>
      <c r="H31" s="486" t="s">
        <v>96</v>
      </c>
      <c r="I31" s="489">
        <v>23112</v>
      </c>
      <c r="J31" s="60"/>
      <c r="K31" s="132"/>
      <c r="L31" s="464" t="s">
        <v>179</v>
      </c>
      <c r="M31" s="467" t="s">
        <v>23</v>
      </c>
      <c r="N31" s="470"/>
      <c r="O31" s="547">
        <v>243162</v>
      </c>
      <c r="P31" s="550" t="s">
        <v>195</v>
      </c>
    </row>
    <row r="32" spans="1:21" ht="21" x14ac:dyDescent="0.35">
      <c r="A32" s="495"/>
      <c r="B32" s="61" t="s">
        <v>97</v>
      </c>
      <c r="C32" s="480"/>
      <c r="D32" s="454"/>
      <c r="E32" s="484"/>
      <c r="F32" s="500"/>
      <c r="G32" s="460"/>
      <c r="H32" s="487"/>
      <c r="I32" s="490"/>
      <c r="J32" s="142" t="s">
        <v>22</v>
      </c>
      <c r="K32" s="18" t="s">
        <v>98</v>
      </c>
      <c r="L32" s="465"/>
      <c r="M32" s="468"/>
      <c r="N32" s="468"/>
      <c r="O32" s="548"/>
      <c r="P32" s="551"/>
    </row>
    <row r="33" spans="1:16" ht="21" x14ac:dyDescent="0.25">
      <c r="A33" s="495"/>
      <c r="B33" s="61" t="s">
        <v>99</v>
      </c>
      <c r="C33" s="480"/>
      <c r="D33" s="454"/>
      <c r="E33" s="484"/>
      <c r="F33" s="142" t="s">
        <v>100</v>
      </c>
      <c r="G33" s="140">
        <v>24893.55</v>
      </c>
      <c r="H33" s="487"/>
      <c r="I33" s="490"/>
      <c r="J33" s="142" t="s">
        <v>24</v>
      </c>
      <c r="K33" s="16" t="s">
        <v>101</v>
      </c>
      <c r="L33" s="465"/>
      <c r="M33" s="468"/>
      <c r="N33" s="468"/>
      <c r="O33" s="548"/>
      <c r="P33" s="551"/>
    </row>
    <row r="34" spans="1:16" ht="21" x14ac:dyDescent="0.25">
      <c r="A34" s="496"/>
      <c r="B34" s="63"/>
      <c r="C34" s="481"/>
      <c r="D34" s="497"/>
      <c r="E34" s="498"/>
      <c r="F34" s="143" t="s">
        <v>102</v>
      </c>
      <c r="G34" s="141">
        <v>26097.3</v>
      </c>
      <c r="H34" s="488"/>
      <c r="I34" s="491"/>
      <c r="J34" s="64"/>
      <c r="K34" s="134"/>
      <c r="L34" s="466"/>
      <c r="M34" s="469"/>
      <c r="N34" s="469"/>
      <c r="O34" s="549"/>
      <c r="P34" s="552"/>
    </row>
    <row r="35" spans="1:16" ht="24" customHeight="1" x14ac:dyDescent="0.25">
      <c r="A35" s="494">
        <v>8</v>
      </c>
      <c r="B35" s="58" t="s">
        <v>178</v>
      </c>
      <c r="C35" s="479">
        <v>400000</v>
      </c>
      <c r="D35" s="453">
        <v>425698.43</v>
      </c>
      <c r="E35" s="483" t="s">
        <v>21</v>
      </c>
      <c r="F35" s="457" t="s">
        <v>103</v>
      </c>
      <c r="G35" s="485">
        <v>417194.07</v>
      </c>
      <c r="H35" s="457" t="s">
        <v>103</v>
      </c>
      <c r="I35" s="485">
        <v>417194.07</v>
      </c>
      <c r="J35" s="60"/>
      <c r="K35" s="132"/>
      <c r="L35" s="464" t="s">
        <v>175</v>
      </c>
      <c r="M35" s="467" t="s">
        <v>23</v>
      </c>
      <c r="N35" s="470"/>
      <c r="O35" s="547">
        <v>243162</v>
      </c>
      <c r="P35" s="550" t="s">
        <v>195</v>
      </c>
    </row>
    <row r="36" spans="1:16" ht="21" x14ac:dyDescent="0.35">
      <c r="A36" s="495"/>
      <c r="B36" s="61" t="s">
        <v>48</v>
      </c>
      <c r="C36" s="480"/>
      <c r="D36" s="454"/>
      <c r="E36" s="484"/>
      <c r="F36" s="458"/>
      <c r="G36" s="460"/>
      <c r="H36" s="458"/>
      <c r="I36" s="460"/>
      <c r="J36" s="142" t="s">
        <v>25</v>
      </c>
      <c r="K36" s="18" t="s">
        <v>104</v>
      </c>
      <c r="L36" s="465"/>
      <c r="M36" s="468"/>
      <c r="N36" s="468"/>
      <c r="O36" s="548"/>
      <c r="P36" s="551"/>
    </row>
    <row r="37" spans="1:16" ht="21" x14ac:dyDescent="0.25">
      <c r="A37" s="495"/>
      <c r="B37" s="61" t="s">
        <v>105</v>
      </c>
      <c r="C37" s="480"/>
      <c r="D37" s="454"/>
      <c r="E37" s="484"/>
      <c r="F37" s="458"/>
      <c r="G37" s="460"/>
      <c r="H37" s="458"/>
      <c r="I37" s="460"/>
      <c r="J37" s="142" t="s">
        <v>24</v>
      </c>
      <c r="K37" s="16" t="s">
        <v>106</v>
      </c>
      <c r="L37" s="465"/>
      <c r="M37" s="468"/>
      <c r="N37" s="468"/>
      <c r="O37" s="548"/>
      <c r="P37" s="551"/>
    </row>
    <row r="38" spans="1:16" ht="21" x14ac:dyDescent="0.25">
      <c r="A38" s="496"/>
      <c r="B38" s="63"/>
      <c r="C38" s="481"/>
      <c r="D38" s="497"/>
      <c r="E38" s="498"/>
      <c r="F38" s="459"/>
      <c r="G38" s="461"/>
      <c r="H38" s="459"/>
      <c r="I38" s="461"/>
      <c r="J38" s="64"/>
      <c r="K38" s="134"/>
      <c r="L38" s="466"/>
      <c r="M38" s="469"/>
      <c r="N38" s="469"/>
      <c r="O38" s="549"/>
      <c r="P38" s="552"/>
    </row>
    <row r="39" spans="1:16" ht="24" customHeight="1" x14ac:dyDescent="0.25">
      <c r="A39" s="494">
        <v>9</v>
      </c>
      <c r="B39" s="58" t="s">
        <v>107</v>
      </c>
      <c r="C39" s="479">
        <v>40992</v>
      </c>
      <c r="D39" s="453">
        <f>C39*1.07</f>
        <v>43861.440000000002</v>
      </c>
      <c r="E39" s="483" t="s">
        <v>21</v>
      </c>
      <c r="F39" s="499" t="s">
        <v>108</v>
      </c>
      <c r="G39" s="485">
        <v>43861.440000000002</v>
      </c>
      <c r="H39" s="486" t="s">
        <v>108</v>
      </c>
      <c r="I39" s="489">
        <v>43861.440000000002</v>
      </c>
      <c r="J39" s="60"/>
      <c r="K39" s="132"/>
      <c r="L39" s="464" t="s">
        <v>174</v>
      </c>
      <c r="M39" s="471"/>
      <c r="N39" s="467" t="s">
        <v>23</v>
      </c>
      <c r="O39" s="547">
        <v>243162</v>
      </c>
      <c r="P39" s="550" t="s">
        <v>195</v>
      </c>
    </row>
    <row r="40" spans="1:16" ht="21" x14ac:dyDescent="0.35">
      <c r="A40" s="495"/>
      <c r="B40" s="61" t="s">
        <v>109</v>
      </c>
      <c r="C40" s="480"/>
      <c r="D40" s="454"/>
      <c r="E40" s="484"/>
      <c r="F40" s="500"/>
      <c r="G40" s="460"/>
      <c r="H40" s="487"/>
      <c r="I40" s="490"/>
      <c r="J40" s="142" t="s">
        <v>22</v>
      </c>
      <c r="K40" s="18" t="s">
        <v>110</v>
      </c>
      <c r="L40" s="465"/>
      <c r="M40" s="472"/>
      <c r="N40" s="468"/>
      <c r="O40" s="548"/>
      <c r="P40" s="551"/>
    </row>
    <row r="41" spans="1:16" ht="21" x14ac:dyDescent="0.25">
      <c r="A41" s="495"/>
      <c r="B41" s="61"/>
      <c r="C41" s="480"/>
      <c r="D41" s="454"/>
      <c r="E41" s="484"/>
      <c r="F41" s="142" t="s">
        <v>111</v>
      </c>
      <c r="G41" s="62">
        <v>48535.199999999997</v>
      </c>
      <c r="H41" s="487"/>
      <c r="I41" s="490"/>
      <c r="J41" s="142" t="s">
        <v>24</v>
      </c>
      <c r="K41" s="16" t="s">
        <v>112</v>
      </c>
      <c r="L41" s="465"/>
      <c r="M41" s="472"/>
      <c r="N41" s="468"/>
      <c r="O41" s="548"/>
      <c r="P41" s="551"/>
    </row>
    <row r="42" spans="1:16" ht="21" x14ac:dyDescent="0.25">
      <c r="A42" s="496"/>
      <c r="B42" s="63"/>
      <c r="C42" s="481"/>
      <c r="D42" s="497"/>
      <c r="E42" s="498"/>
      <c r="F42" s="143" t="s">
        <v>113</v>
      </c>
      <c r="G42" s="65">
        <v>52654.7</v>
      </c>
      <c r="H42" s="488"/>
      <c r="I42" s="491"/>
      <c r="J42" s="64"/>
      <c r="K42" s="134"/>
      <c r="L42" s="466"/>
      <c r="M42" s="473"/>
      <c r="N42" s="469"/>
      <c r="O42" s="549"/>
      <c r="P42" s="552"/>
    </row>
    <row r="43" spans="1:16" ht="24" customHeight="1" x14ac:dyDescent="0.25">
      <c r="A43" s="494">
        <v>10</v>
      </c>
      <c r="B43" s="58" t="s">
        <v>114</v>
      </c>
      <c r="C43" s="479">
        <v>94760</v>
      </c>
      <c r="D43" s="453">
        <v>94627.91</v>
      </c>
      <c r="E43" s="483" t="s">
        <v>21</v>
      </c>
      <c r="F43" s="499" t="s">
        <v>108</v>
      </c>
      <c r="G43" s="485">
        <v>94627.91</v>
      </c>
      <c r="H43" s="486" t="s">
        <v>108</v>
      </c>
      <c r="I43" s="489">
        <v>94627.91</v>
      </c>
      <c r="J43" s="60"/>
      <c r="K43" s="132"/>
      <c r="L43" s="464" t="s">
        <v>174</v>
      </c>
      <c r="M43" s="471"/>
      <c r="N43" s="467" t="s">
        <v>23</v>
      </c>
      <c r="O43" s="547">
        <v>243162</v>
      </c>
      <c r="P43" s="550" t="s">
        <v>195</v>
      </c>
    </row>
    <row r="44" spans="1:16" ht="21" x14ac:dyDescent="0.35">
      <c r="A44" s="495"/>
      <c r="B44" s="61" t="s">
        <v>115</v>
      </c>
      <c r="C44" s="480"/>
      <c r="D44" s="454"/>
      <c r="E44" s="484"/>
      <c r="F44" s="500"/>
      <c r="G44" s="460"/>
      <c r="H44" s="487"/>
      <c r="I44" s="490"/>
      <c r="J44" s="142" t="s">
        <v>22</v>
      </c>
      <c r="K44" s="18" t="s">
        <v>116</v>
      </c>
      <c r="L44" s="465"/>
      <c r="M44" s="472"/>
      <c r="N44" s="468"/>
      <c r="O44" s="548"/>
      <c r="P44" s="551"/>
    </row>
    <row r="45" spans="1:16" ht="21" x14ac:dyDescent="0.25">
      <c r="A45" s="495"/>
      <c r="B45" s="61"/>
      <c r="C45" s="480"/>
      <c r="D45" s="454"/>
      <c r="E45" s="484"/>
      <c r="F45" s="142" t="s">
        <v>111</v>
      </c>
      <c r="G45" s="62">
        <v>95609.85</v>
      </c>
      <c r="H45" s="487"/>
      <c r="I45" s="490"/>
      <c r="J45" s="142" t="s">
        <v>24</v>
      </c>
      <c r="K45" s="16" t="s">
        <v>112</v>
      </c>
      <c r="L45" s="465"/>
      <c r="M45" s="472"/>
      <c r="N45" s="468"/>
      <c r="O45" s="548"/>
      <c r="P45" s="551"/>
    </row>
    <row r="46" spans="1:16" ht="21" x14ac:dyDescent="0.25">
      <c r="A46" s="496"/>
      <c r="B46" s="63"/>
      <c r="C46" s="481"/>
      <c r="D46" s="497"/>
      <c r="E46" s="498"/>
      <c r="F46" s="143" t="s">
        <v>113</v>
      </c>
      <c r="G46" s="65">
        <v>96723.45</v>
      </c>
      <c r="H46" s="488"/>
      <c r="I46" s="491"/>
      <c r="J46" s="64"/>
      <c r="K46" s="134"/>
      <c r="L46" s="466"/>
      <c r="M46" s="473"/>
      <c r="N46" s="469"/>
      <c r="O46" s="549"/>
      <c r="P46" s="552"/>
    </row>
    <row r="47" spans="1:16" ht="24" customHeight="1" x14ac:dyDescent="0.25">
      <c r="A47" s="478">
        <v>11</v>
      </c>
      <c r="B47" s="15" t="s">
        <v>117</v>
      </c>
      <c r="C47" s="453">
        <v>26000</v>
      </c>
      <c r="D47" s="453">
        <f>C47*1.07</f>
        <v>27820</v>
      </c>
      <c r="E47" s="483" t="s">
        <v>21</v>
      </c>
      <c r="F47" s="132" t="s">
        <v>73</v>
      </c>
      <c r="G47" s="59">
        <v>27820</v>
      </c>
      <c r="H47" s="486" t="s">
        <v>73</v>
      </c>
      <c r="I47" s="489">
        <v>27820</v>
      </c>
      <c r="J47" s="132"/>
      <c r="K47" s="132"/>
      <c r="L47" s="464" t="s">
        <v>174</v>
      </c>
      <c r="M47" s="482" t="s">
        <v>23</v>
      </c>
      <c r="N47" s="470"/>
      <c r="O47" s="559">
        <v>243162</v>
      </c>
      <c r="P47" s="550" t="s">
        <v>195</v>
      </c>
    </row>
    <row r="48" spans="1:16" ht="21" x14ac:dyDescent="0.35">
      <c r="A48" s="451"/>
      <c r="B48" s="16" t="s">
        <v>118</v>
      </c>
      <c r="C48" s="454"/>
      <c r="D48" s="454"/>
      <c r="E48" s="484"/>
      <c r="F48" s="142" t="s">
        <v>75</v>
      </c>
      <c r="G48" s="62">
        <v>30816</v>
      </c>
      <c r="H48" s="487"/>
      <c r="I48" s="492"/>
      <c r="J48" s="142" t="s">
        <v>22</v>
      </c>
      <c r="K48" s="18" t="s">
        <v>119</v>
      </c>
      <c r="L48" s="465"/>
      <c r="M48" s="472"/>
      <c r="N48" s="468"/>
      <c r="O48" s="560"/>
      <c r="P48" s="551"/>
    </row>
    <row r="49" spans="1:16" ht="21" x14ac:dyDescent="0.25">
      <c r="A49" s="452"/>
      <c r="B49" s="20" t="s">
        <v>120</v>
      </c>
      <c r="C49" s="497"/>
      <c r="D49" s="497"/>
      <c r="E49" s="498"/>
      <c r="F49" s="143" t="s">
        <v>77</v>
      </c>
      <c r="G49" s="141">
        <v>32100</v>
      </c>
      <c r="H49" s="488"/>
      <c r="I49" s="493"/>
      <c r="J49" s="143" t="s">
        <v>24</v>
      </c>
      <c r="K49" s="20" t="s">
        <v>52</v>
      </c>
      <c r="L49" s="466"/>
      <c r="M49" s="473"/>
      <c r="N49" s="469"/>
      <c r="O49" s="561"/>
      <c r="P49" s="552"/>
    </row>
    <row r="50" spans="1:16" ht="24" customHeight="1" x14ac:dyDescent="0.25">
      <c r="A50" s="478">
        <v>12</v>
      </c>
      <c r="B50" s="58" t="s">
        <v>33</v>
      </c>
      <c r="C50" s="479">
        <v>360000</v>
      </c>
      <c r="D50" s="453">
        <v>349702</v>
      </c>
      <c r="E50" s="483" t="s">
        <v>21</v>
      </c>
      <c r="F50" s="457" t="s">
        <v>30</v>
      </c>
      <c r="G50" s="485">
        <v>344314</v>
      </c>
      <c r="H50" s="457" t="s">
        <v>30</v>
      </c>
      <c r="I50" s="460">
        <v>344314</v>
      </c>
      <c r="J50" s="133"/>
      <c r="K50" s="133"/>
      <c r="L50" s="464" t="s">
        <v>36</v>
      </c>
      <c r="M50" s="467" t="s">
        <v>23</v>
      </c>
      <c r="N50" s="470"/>
      <c r="O50" s="547">
        <v>243162</v>
      </c>
      <c r="P50" s="550" t="s">
        <v>195</v>
      </c>
    </row>
    <row r="51" spans="1:16" ht="21" x14ac:dyDescent="0.35">
      <c r="A51" s="451"/>
      <c r="B51" s="61" t="s">
        <v>37</v>
      </c>
      <c r="C51" s="480"/>
      <c r="D51" s="454"/>
      <c r="E51" s="484"/>
      <c r="F51" s="458"/>
      <c r="G51" s="460"/>
      <c r="H51" s="458"/>
      <c r="I51" s="460"/>
      <c r="J51" s="142" t="s">
        <v>25</v>
      </c>
      <c r="K51" s="18" t="s">
        <v>121</v>
      </c>
      <c r="L51" s="465"/>
      <c r="M51" s="468"/>
      <c r="N51" s="468"/>
      <c r="O51" s="548"/>
      <c r="P51" s="551"/>
    </row>
    <row r="52" spans="1:16" ht="21" x14ac:dyDescent="0.25">
      <c r="A52" s="451"/>
      <c r="B52" s="61" t="s">
        <v>122</v>
      </c>
      <c r="C52" s="480"/>
      <c r="D52" s="454"/>
      <c r="E52" s="484"/>
      <c r="F52" s="458"/>
      <c r="G52" s="460"/>
      <c r="H52" s="458"/>
      <c r="I52" s="460"/>
      <c r="J52" s="142" t="s">
        <v>24</v>
      </c>
      <c r="K52" s="16" t="s">
        <v>123</v>
      </c>
      <c r="L52" s="465"/>
      <c r="M52" s="468"/>
      <c r="N52" s="468"/>
      <c r="O52" s="548"/>
      <c r="P52" s="551"/>
    </row>
    <row r="53" spans="1:16" ht="21" x14ac:dyDescent="0.25">
      <c r="A53" s="452"/>
      <c r="B53" s="63"/>
      <c r="C53" s="481"/>
      <c r="D53" s="454"/>
      <c r="E53" s="484"/>
      <c r="F53" s="459"/>
      <c r="G53" s="461"/>
      <c r="H53" s="459"/>
      <c r="I53" s="461"/>
      <c r="J53" s="133"/>
      <c r="K53" s="133"/>
      <c r="L53" s="466"/>
      <c r="M53" s="469"/>
      <c r="N53" s="469"/>
      <c r="O53" s="549"/>
      <c r="P53" s="552"/>
    </row>
    <row r="54" spans="1:16" ht="24" customHeight="1" x14ac:dyDescent="0.25">
      <c r="A54" s="451">
        <v>13</v>
      </c>
      <c r="B54" s="16" t="s">
        <v>124</v>
      </c>
      <c r="C54" s="453">
        <v>69700</v>
      </c>
      <c r="D54" s="453">
        <v>72760</v>
      </c>
      <c r="E54" s="483" t="s">
        <v>21</v>
      </c>
      <c r="F54" s="136" t="s">
        <v>125</v>
      </c>
      <c r="G54" s="137">
        <v>72760</v>
      </c>
      <c r="H54" s="499" t="s">
        <v>125</v>
      </c>
      <c r="I54" s="502">
        <v>72760</v>
      </c>
      <c r="J54" s="132"/>
      <c r="K54" s="132"/>
      <c r="L54" s="464" t="s">
        <v>174</v>
      </c>
      <c r="M54" s="471"/>
      <c r="N54" s="467" t="s">
        <v>23</v>
      </c>
      <c r="O54" s="547">
        <v>243162</v>
      </c>
      <c r="P54" s="550" t="s">
        <v>195</v>
      </c>
    </row>
    <row r="55" spans="1:16" ht="21" x14ac:dyDescent="0.35">
      <c r="A55" s="451"/>
      <c r="B55" s="16" t="s">
        <v>126</v>
      </c>
      <c r="C55" s="454"/>
      <c r="D55" s="454"/>
      <c r="E55" s="484"/>
      <c r="F55" s="138" t="s">
        <v>127</v>
      </c>
      <c r="G55" s="140">
        <v>90950</v>
      </c>
      <c r="H55" s="500"/>
      <c r="I55" s="492"/>
      <c r="J55" s="142" t="s">
        <v>22</v>
      </c>
      <c r="K55" s="18" t="s">
        <v>128</v>
      </c>
      <c r="L55" s="465"/>
      <c r="M55" s="472"/>
      <c r="N55" s="468"/>
      <c r="O55" s="548"/>
      <c r="P55" s="551"/>
    </row>
    <row r="56" spans="1:16" ht="21" x14ac:dyDescent="0.25">
      <c r="A56" s="451"/>
      <c r="B56" s="16" t="s">
        <v>129</v>
      </c>
      <c r="C56" s="454"/>
      <c r="D56" s="454"/>
      <c r="E56" s="484"/>
      <c r="F56" s="138" t="s">
        <v>130</v>
      </c>
      <c r="G56" s="140">
        <v>93090</v>
      </c>
      <c r="H56" s="500"/>
      <c r="I56" s="492"/>
      <c r="J56" s="142" t="s">
        <v>24</v>
      </c>
      <c r="K56" s="16" t="s">
        <v>131</v>
      </c>
      <c r="L56" s="465"/>
      <c r="M56" s="472"/>
      <c r="N56" s="468"/>
      <c r="O56" s="548"/>
      <c r="P56" s="551"/>
    </row>
    <row r="57" spans="1:16" ht="21" x14ac:dyDescent="0.25">
      <c r="A57" s="452"/>
      <c r="B57" s="143"/>
      <c r="C57" s="454"/>
      <c r="D57" s="454"/>
      <c r="E57" s="484"/>
      <c r="F57" s="139" t="s">
        <v>132</v>
      </c>
      <c r="G57" s="141">
        <v>94160</v>
      </c>
      <c r="H57" s="501"/>
      <c r="I57" s="492"/>
      <c r="J57" s="134"/>
      <c r="K57" s="42"/>
      <c r="L57" s="466"/>
      <c r="M57" s="473"/>
      <c r="N57" s="469"/>
      <c r="O57" s="549"/>
      <c r="P57" s="552"/>
    </row>
    <row r="58" spans="1:16" ht="24" customHeight="1" x14ac:dyDescent="0.35">
      <c r="A58" s="494">
        <v>14</v>
      </c>
      <c r="B58" s="15" t="s">
        <v>53</v>
      </c>
      <c r="C58" s="453">
        <v>1150000</v>
      </c>
      <c r="D58" s="528">
        <v>1104141</v>
      </c>
      <c r="E58" s="483" t="s">
        <v>29</v>
      </c>
      <c r="F58" s="457" t="s">
        <v>54</v>
      </c>
      <c r="G58" s="485">
        <v>1095000</v>
      </c>
      <c r="H58" s="457" t="s">
        <v>54</v>
      </c>
      <c r="I58" s="502">
        <v>1090205</v>
      </c>
      <c r="J58" s="132"/>
      <c r="K58" s="132"/>
      <c r="L58" s="474" t="s">
        <v>170</v>
      </c>
      <c r="M58" s="36"/>
      <c r="N58" s="37"/>
      <c r="O58" s="547">
        <v>243162</v>
      </c>
      <c r="P58" s="550" t="s">
        <v>195</v>
      </c>
    </row>
    <row r="59" spans="1:16" ht="24" customHeight="1" x14ac:dyDescent="0.35">
      <c r="A59" s="495"/>
      <c r="B59" s="16" t="s">
        <v>48</v>
      </c>
      <c r="C59" s="454"/>
      <c r="D59" s="506"/>
      <c r="E59" s="484"/>
      <c r="F59" s="459"/>
      <c r="G59" s="461"/>
      <c r="H59" s="458"/>
      <c r="I59" s="492"/>
      <c r="J59" s="142" t="s">
        <v>22</v>
      </c>
      <c r="K59" s="18" t="s">
        <v>55</v>
      </c>
      <c r="L59" s="475"/>
      <c r="M59" s="462" t="s">
        <v>23</v>
      </c>
      <c r="N59" s="462"/>
      <c r="O59" s="548"/>
      <c r="P59" s="551"/>
    </row>
    <row r="60" spans="1:16" ht="24" customHeight="1" x14ac:dyDescent="0.25">
      <c r="A60" s="495"/>
      <c r="B60" s="16" t="s">
        <v>56</v>
      </c>
      <c r="C60" s="454"/>
      <c r="D60" s="506"/>
      <c r="E60" s="484"/>
      <c r="F60" s="516" t="s">
        <v>57</v>
      </c>
      <c r="G60" s="508">
        <v>1101000</v>
      </c>
      <c r="H60" s="458"/>
      <c r="I60" s="492"/>
      <c r="J60" s="135" t="s">
        <v>24</v>
      </c>
      <c r="K60" s="16" t="s">
        <v>58</v>
      </c>
      <c r="L60" s="475"/>
      <c r="M60" s="463"/>
      <c r="N60" s="462"/>
      <c r="O60" s="548"/>
      <c r="P60" s="551"/>
    </row>
    <row r="61" spans="1:16" ht="33.75" x14ac:dyDescent="0.25">
      <c r="A61" s="496"/>
      <c r="B61" s="20"/>
      <c r="C61" s="497"/>
      <c r="D61" s="507"/>
      <c r="E61" s="498"/>
      <c r="F61" s="517"/>
      <c r="G61" s="509"/>
      <c r="H61" s="459"/>
      <c r="I61" s="493"/>
      <c r="J61" s="143"/>
      <c r="K61" s="20"/>
      <c r="L61" s="476"/>
      <c r="M61" s="38"/>
      <c r="N61" s="39"/>
      <c r="O61" s="549"/>
      <c r="P61" s="552"/>
    </row>
    <row r="62" spans="1:16" ht="24" customHeight="1" x14ac:dyDescent="0.35">
      <c r="A62" s="510">
        <v>15</v>
      </c>
      <c r="B62" s="15" t="s">
        <v>38</v>
      </c>
      <c r="C62" s="513">
        <v>2099280.37</v>
      </c>
      <c r="D62" s="513">
        <v>2246230</v>
      </c>
      <c r="E62" s="515" t="s">
        <v>34</v>
      </c>
      <c r="F62" s="457" t="s">
        <v>30</v>
      </c>
      <c r="G62" s="485">
        <v>2200000</v>
      </c>
      <c r="H62" s="457" t="s">
        <v>30</v>
      </c>
      <c r="I62" s="489">
        <v>2196035</v>
      </c>
      <c r="J62" s="47"/>
      <c r="K62" s="41"/>
      <c r="L62" s="474" t="s">
        <v>31</v>
      </c>
      <c r="M62" s="36"/>
      <c r="N62" s="448"/>
      <c r="O62" s="547">
        <v>243162</v>
      </c>
      <c r="P62" s="550" t="s">
        <v>195</v>
      </c>
    </row>
    <row r="63" spans="1:16" ht="24" customHeight="1" x14ac:dyDescent="0.35">
      <c r="A63" s="511"/>
      <c r="B63" s="16" t="s">
        <v>26</v>
      </c>
      <c r="C63" s="514"/>
      <c r="D63" s="514"/>
      <c r="E63" s="516"/>
      <c r="F63" s="458"/>
      <c r="G63" s="460"/>
      <c r="H63" s="458"/>
      <c r="I63" s="490"/>
      <c r="J63" s="142" t="s">
        <v>25</v>
      </c>
      <c r="K63" s="18" t="s">
        <v>39</v>
      </c>
      <c r="L63" s="475"/>
      <c r="M63" s="462" t="s">
        <v>23</v>
      </c>
      <c r="N63" s="449"/>
      <c r="O63" s="548"/>
      <c r="P63" s="551"/>
    </row>
    <row r="64" spans="1:16" ht="24" customHeight="1" x14ac:dyDescent="0.25">
      <c r="A64" s="511"/>
      <c r="B64" s="16" t="s">
        <v>40</v>
      </c>
      <c r="C64" s="514"/>
      <c r="D64" s="514"/>
      <c r="E64" s="516"/>
      <c r="F64" s="458"/>
      <c r="G64" s="460"/>
      <c r="H64" s="458"/>
      <c r="I64" s="490"/>
      <c r="J64" s="142" t="s">
        <v>24</v>
      </c>
      <c r="K64" s="16" t="s">
        <v>41</v>
      </c>
      <c r="L64" s="475"/>
      <c r="M64" s="463"/>
      <c r="N64" s="449"/>
      <c r="O64" s="548"/>
      <c r="P64" s="551"/>
    </row>
    <row r="65" spans="1:21" ht="33.75" x14ac:dyDescent="0.25">
      <c r="A65" s="512"/>
      <c r="B65" s="20"/>
      <c r="C65" s="514"/>
      <c r="D65" s="514"/>
      <c r="E65" s="517"/>
      <c r="F65" s="458"/>
      <c r="G65" s="461"/>
      <c r="H65" s="459"/>
      <c r="I65" s="491"/>
      <c r="J65" s="53"/>
      <c r="K65" s="134"/>
      <c r="L65" s="476"/>
      <c r="M65" s="38"/>
      <c r="N65" s="449"/>
      <c r="O65" s="549"/>
      <c r="P65" s="552"/>
      <c r="R65" s="170" t="s">
        <v>196</v>
      </c>
      <c r="S65" s="165">
        <f>SUM('แบบ สขร. ต.ค. 65'!I58,'แบบ สขร. ต.ค. 65'!I70,'แบบ สขร. ต.ค. 65'!I89)</f>
        <v>9523145.4900000002</v>
      </c>
      <c r="U65" s="165">
        <f>SUM('แบบ สขร. ต.ค. 65'!I58,'แบบ สขร. ต.ค. 65'!I70,'แบบ สขร. ต.ค. 65'!I89)</f>
        <v>9523145.4900000002</v>
      </c>
    </row>
    <row r="66" spans="1:21" ht="24" customHeight="1" x14ac:dyDescent="0.35">
      <c r="A66" s="510">
        <v>16</v>
      </c>
      <c r="B66" s="15" t="s">
        <v>27</v>
      </c>
      <c r="C66" s="513">
        <v>2000000</v>
      </c>
      <c r="D66" s="513">
        <v>2139564.58</v>
      </c>
      <c r="E66" s="483" t="s">
        <v>34</v>
      </c>
      <c r="F66" s="499" t="s">
        <v>42</v>
      </c>
      <c r="G66" s="485">
        <v>2124564.58</v>
      </c>
      <c r="H66" s="486" t="s">
        <v>42</v>
      </c>
      <c r="I66" s="489">
        <v>2124130.83</v>
      </c>
      <c r="J66" s="47"/>
      <c r="K66" s="54"/>
      <c r="L66" s="474" t="s">
        <v>171</v>
      </c>
      <c r="M66" s="36"/>
      <c r="N66" s="448"/>
      <c r="O66" s="547">
        <v>243162</v>
      </c>
      <c r="P66" s="550" t="s">
        <v>195</v>
      </c>
      <c r="R66" s="164" t="s">
        <v>245</v>
      </c>
      <c r="S66" s="165">
        <f>SUM('แบบ สขร. พ.ย. 65'!I29,'แบบ สขร. พ.ย. 65'!I42)</f>
        <v>3449629.49</v>
      </c>
      <c r="U66" s="203"/>
    </row>
    <row r="67" spans="1:21" ht="24" customHeight="1" x14ac:dyDescent="0.35">
      <c r="A67" s="511"/>
      <c r="B67" s="16" t="s">
        <v>26</v>
      </c>
      <c r="C67" s="514"/>
      <c r="D67" s="514"/>
      <c r="E67" s="484"/>
      <c r="F67" s="501"/>
      <c r="G67" s="461"/>
      <c r="H67" s="487"/>
      <c r="I67" s="490"/>
      <c r="J67" s="142" t="s">
        <v>22</v>
      </c>
      <c r="K67" s="18" t="s">
        <v>43</v>
      </c>
      <c r="L67" s="475"/>
      <c r="M67" s="462" t="s">
        <v>23</v>
      </c>
      <c r="N67" s="449"/>
      <c r="O67" s="548"/>
      <c r="P67" s="551"/>
      <c r="R67" s="164" t="s">
        <v>282</v>
      </c>
      <c r="S67" s="165">
        <f>SUM('แบบ สขร. ธ.ค. 65'!I27,'แบบ สขร. ธ.ค. 65'!I48)</f>
        <v>15995985.800000001</v>
      </c>
    </row>
    <row r="68" spans="1:21" ht="24" customHeight="1" x14ac:dyDescent="0.25">
      <c r="A68" s="511"/>
      <c r="B68" s="16" t="s">
        <v>44</v>
      </c>
      <c r="C68" s="514"/>
      <c r="D68" s="514"/>
      <c r="E68" s="484"/>
      <c r="F68" s="516" t="s">
        <v>45</v>
      </c>
      <c r="G68" s="518">
        <v>2134564.58</v>
      </c>
      <c r="H68" s="487"/>
      <c r="I68" s="490"/>
      <c r="J68" s="135" t="s">
        <v>24</v>
      </c>
      <c r="K68" s="16" t="s">
        <v>41</v>
      </c>
      <c r="L68" s="475"/>
      <c r="M68" s="463"/>
      <c r="N68" s="449"/>
      <c r="O68" s="548"/>
      <c r="P68" s="551"/>
      <c r="R68" s="164" t="s">
        <v>318</v>
      </c>
      <c r="S68" s="165">
        <f>SUM('แบบ สขร. ม.ค. 66'!I24,'แบบ สขร. ม.ค. 66'!I41)</f>
        <v>11763815</v>
      </c>
    </row>
    <row r="69" spans="1:21" ht="33.75" x14ac:dyDescent="0.25">
      <c r="A69" s="512"/>
      <c r="B69" s="20"/>
      <c r="C69" s="514"/>
      <c r="D69" s="514"/>
      <c r="E69" s="498"/>
      <c r="F69" s="517"/>
      <c r="G69" s="509"/>
      <c r="H69" s="488"/>
      <c r="I69" s="491"/>
      <c r="J69" s="48"/>
      <c r="K69" s="54"/>
      <c r="L69" s="476"/>
      <c r="M69" s="38"/>
      <c r="N69" s="450"/>
      <c r="O69" s="549"/>
      <c r="P69" s="552"/>
      <c r="R69" s="164" t="s">
        <v>358</v>
      </c>
      <c r="S69" s="165">
        <f>SUM('แบบ สขร. ก.พ. 66'!I19,'แบบ สขร. ก.พ. 66'!I48)</f>
        <v>16301871.460000001</v>
      </c>
      <c r="U69" s="165">
        <f>SUM('แบบ สขร. ก.พ. 66'!I19,'แบบ สขร. ก.พ. 66'!I48)</f>
        <v>16301871.460000001</v>
      </c>
    </row>
    <row r="70" spans="1:21" ht="24" customHeight="1" x14ac:dyDescent="0.35">
      <c r="A70" s="495">
        <v>17</v>
      </c>
      <c r="B70" s="16" t="s">
        <v>46</v>
      </c>
      <c r="C70" s="513">
        <v>2502229</v>
      </c>
      <c r="D70" s="513">
        <v>2677385.0299999998</v>
      </c>
      <c r="E70" s="484" t="s">
        <v>34</v>
      </c>
      <c r="F70" s="457" t="s">
        <v>47</v>
      </c>
      <c r="G70" s="485">
        <v>2608267.31</v>
      </c>
      <c r="H70" s="458" t="s">
        <v>47</v>
      </c>
      <c r="I70" s="492">
        <v>2598624.4700000002</v>
      </c>
      <c r="J70" s="132"/>
      <c r="K70" s="41"/>
      <c r="L70" s="474" t="s">
        <v>172</v>
      </c>
      <c r="M70" s="36"/>
      <c r="N70" s="449"/>
      <c r="O70" s="547">
        <v>243162</v>
      </c>
      <c r="P70" s="550" t="s">
        <v>195</v>
      </c>
      <c r="R70" s="164" t="s">
        <v>410</v>
      </c>
      <c r="S70" s="165">
        <f>SUM('แบบ สขร. มี.ค. 66'!I33,'แบบ สขร. มี.ค. 66'!I61)</f>
        <v>25872214.699999999</v>
      </c>
      <c r="U70" s="165">
        <f>487361+44720+416344+14000+78356.1+101200.6+6695024+8148216+2199666+7687327</f>
        <v>25872214.699999999</v>
      </c>
    </row>
    <row r="71" spans="1:21" ht="24" customHeight="1" x14ac:dyDescent="0.35">
      <c r="A71" s="495"/>
      <c r="B71" s="16" t="s">
        <v>48</v>
      </c>
      <c r="C71" s="514"/>
      <c r="D71" s="514"/>
      <c r="E71" s="484"/>
      <c r="F71" s="459"/>
      <c r="G71" s="461"/>
      <c r="H71" s="458"/>
      <c r="I71" s="492"/>
      <c r="J71" s="142" t="s">
        <v>22</v>
      </c>
      <c r="K71" s="18" t="s">
        <v>49</v>
      </c>
      <c r="L71" s="475"/>
      <c r="M71" s="462" t="s">
        <v>23</v>
      </c>
      <c r="N71" s="449"/>
      <c r="O71" s="548"/>
      <c r="P71" s="551"/>
      <c r="R71" s="164" t="s">
        <v>447</v>
      </c>
      <c r="S71" s="165">
        <f>SUM('แบบ สขร. เม.ย. 66 '!I20,'แบบ สขร. เม.ย. 66 '!I41)</f>
        <v>10422753.5</v>
      </c>
      <c r="U71" s="165">
        <f>SUM('แบบ สขร. เม.ย. 66 '!I8:I19,'แบบ สขร. เม.ย. 66 '!I29:I34,'แบบ สขร. เม.ย. 66 '!I35:I40)</f>
        <v>10422753.5</v>
      </c>
    </row>
    <row r="72" spans="1:21" ht="24" customHeight="1" x14ac:dyDescent="0.25">
      <c r="A72" s="495"/>
      <c r="B72" s="16" t="s">
        <v>50</v>
      </c>
      <c r="C72" s="514"/>
      <c r="D72" s="514"/>
      <c r="E72" s="484"/>
      <c r="F72" s="516" t="s">
        <v>51</v>
      </c>
      <c r="G72" s="508">
        <v>2675385</v>
      </c>
      <c r="H72" s="458"/>
      <c r="I72" s="492"/>
      <c r="J72" s="142" t="s">
        <v>24</v>
      </c>
      <c r="K72" s="16" t="s">
        <v>52</v>
      </c>
      <c r="L72" s="475"/>
      <c r="M72" s="463"/>
      <c r="N72" s="449"/>
      <c r="O72" s="548"/>
      <c r="P72" s="551"/>
      <c r="R72" s="164" t="s">
        <v>454</v>
      </c>
      <c r="S72" s="165">
        <f>SUM('แบบ สขร. พ.ค. 66 '!I12)</f>
        <v>2984373</v>
      </c>
    </row>
    <row r="73" spans="1:21" ht="33.75" x14ac:dyDescent="0.25">
      <c r="A73" s="496"/>
      <c r="B73" s="134"/>
      <c r="C73" s="514"/>
      <c r="D73" s="514"/>
      <c r="E73" s="484"/>
      <c r="F73" s="517"/>
      <c r="G73" s="509"/>
      <c r="H73" s="459"/>
      <c r="I73" s="492"/>
      <c r="J73" s="134"/>
      <c r="K73" s="42"/>
      <c r="L73" s="476"/>
      <c r="M73" s="38"/>
      <c r="N73" s="450"/>
      <c r="O73" s="549"/>
      <c r="P73" s="552"/>
      <c r="R73" s="164" t="s">
        <v>465</v>
      </c>
      <c r="S73" s="165">
        <f>SUM('แบบ สขร. มิ.ย. 66'!I16)</f>
        <v>5509386</v>
      </c>
    </row>
    <row r="74" spans="1:21" ht="21" x14ac:dyDescent="0.25">
      <c r="A74" s="494">
        <v>18</v>
      </c>
      <c r="B74" s="58" t="s">
        <v>33</v>
      </c>
      <c r="C74" s="479">
        <v>300000</v>
      </c>
      <c r="D74" s="453">
        <v>254336</v>
      </c>
      <c r="E74" s="483" t="s">
        <v>21</v>
      </c>
      <c r="F74" s="457" t="s">
        <v>205</v>
      </c>
      <c r="G74" s="485">
        <v>250553</v>
      </c>
      <c r="H74" s="457" t="s">
        <v>205</v>
      </c>
      <c r="I74" s="489">
        <v>250553</v>
      </c>
      <c r="J74" s="60"/>
      <c r="K74" s="179"/>
      <c r="L74" s="464" t="s">
        <v>236</v>
      </c>
      <c r="M74" s="467" t="s">
        <v>23</v>
      </c>
      <c r="N74" s="470"/>
      <c r="O74" s="547">
        <v>243193</v>
      </c>
      <c r="P74" s="550" t="s">
        <v>195</v>
      </c>
      <c r="R74" s="164" t="s">
        <v>482</v>
      </c>
      <c r="S74" s="165">
        <f>SUM('แบบ สขร. ก.ค. 66'!I12,'แบบ สขร. ก.ค. 66'!I25)</f>
        <v>1077673</v>
      </c>
      <c r="U74" s="165">
        <f>SUM(I265:I272)</f>
        <v>1077673</v>
      </c>
    </row>
    <row r="75" spans="1:21" ht="21" x14ac:dyDescent="0.35">
      <c r="A75" s="495"/>
      <c r="B75" s="61" t="s">
        <v>37</v>
      </c>
      <c r="C75" s="480"/>
      <c r="D75" s="454"/>
      <c r="E75" s="484"/>
      <c r="F75" s="458"/>
      <c r="G75" s="460"/>
      <c r="H75" s="458"/>
      <c r="I75" s="490"/>
      <c r="J75" s="185" t="s">
        <v>25</v>
      </c>
      <c r="K75" s="18" t="s">
        <v>206</v>
      </c>
      <c r="L75" s="465"/>
      <c r="M75" s="468"/>
      <c r="N75" s="468"/>
      <c r="O75" s="548"/>
      <c r="P75" s="551"/>
      <c r="R75" s="164" t="s">
        <v>505</v>
      </c>
      <c r="S75" s="165">
        <f>SUM('แบบ สขร. ส.ค. 66 '!I16)</f>
        <v>51758</v>
      </c>
      <c r="U75" s="165">
        <f>SUM(I273:I280)</f>
        <v>51758</v>
      </c>
    </row>
    <row r="76" spans="1:21" ht="21" x14ac:dyDescent="0.25">
      <c r="A76" s="495"/>
      <c r="B76" s="61" t="s">
        <v>207</v>
      </c>
      <c r="C76" s="480"/>
      <c r="D76" s="454"/>
      <c r="E76" s="484"/>
      <c r="F76" s="458"/>
      <c r="G76" s="460"/>
      <c r="H76" s="458"/>
      <c r="I76" s="490"/>
      <c r="J76" s="185" t="s">
        <v>24</v>
      </c>
      <c r="K76" s="16" t="s">
        <v>208</v>
      </c>
      <c r="L76" s="465"/>
      <c r="M76" s="468"/>
      <c r="N76" s="468"/>
      <c r="O76" s="548"/>
      <c r="P76" s="551"/>
      <c r="S76" s="165"/>
    </row>
    <row r="77" spans="1:21" ht="21" x14ac:dyDescent="0.25">
      <c r="A77" s="496"/>
      <c r="B77" s="63"/>
      <c r="C77" s="481"/>
      <c r="D77" s="497"/>
      <c r="E77" s="498"/>
      <c r="F77" s="459"/>
      <c r="G77" s="461"/>
      <c r="H77" s="459"/>
      <c r="I77" s="491"/>
      <c r="J77" s="64"/>
      <c r="K77" s="182"/>
      <c r="L77" s="466"/>
      <c r="M77" s="469"/>
      <c r="N77" s="469"/>
      <c r="O77" s="549"/>
      <c r="P77" s="552"/>
    </row>
    <row r="78" spans="1:21" ht="21" x14ac:dyDescent="0.25">
      <c r="A78" s="494">
        <v>19</v>
      </c>
      <c r="B78" s="58" t="s">
        <v>209</v>
      </c>
      <c r="C78" s="479">
        <v>466000</v>
      </c>
      <c r="D78" s="453">
        <v>498620</v>
      </c>
      <c r="E78" s="483" t="s">
        <v>21</v>
      </c>
      <c r="F78" s="179" t="s">
        <v>210</v>
      </c>
      <c r="G78" s="59">
        <v>498620</v>
      </c>
      <c r="H78" s="503" t="s">
        <v>210</v>
      </c>
      <c r="I78" s="489">
        <v>498620</v>
      </c>
      <c r="J78" s="60"/>
      <c r="K78" s="179"/>
      <c r="L78" s="464" t="s">
        <v>237</v>
      </c>
      <c r="M78" s="467"/>
      <c r="N78" s="467" t="s">
        <v>23</v>
      </c>
      <c r="O78" s="559">
        <v>243193</v>
      </c>
      <c r="P78" s="550" t="s">
        <v>195</v>
      </c>
    </row>
    <row r="79" spans="1:21" ht="42" x14ac:dyDescent="0.35">
      <c r="A79" s="495"/>
      <c r="B79" s="61" t="s">
        <v>211</v>
      </c>
      <c r="C79" s="480"/>
      <c r="D79" s="454"/>
      <c r="E79" s="484"/>
      <c r="F79" s="180" t="s">
        <v>212</v>
      </c>
      <c r="G79" s="62">
        <v>531790</v>
      </c>
      <c r="H79" s="504"/>
      <c r="I79" s="490"/>
      <c r="J79" s="185" t="s">
        <v>22</v>
      </c>
      <c r="K79" s="18" t="s">
        <v>213</v>
      </c>
      <c r="L79" s="465"/>
      <c r="M79" s="530"/>
      <c r="N79" s="530"/>
      <c r="O79" s="560"/>
      <c r="P79" s="551"/>
    </row>
    <row r="80" spans="1:21" ht="21" x14ac:dyDescent="0.25">
      <c r="A80" s="495"/>
      <c r="B80" s="61" t="s">
        <v>214</v>
      </c>
      <c r="C80" s="480"/>
      <c r="D80" s="454"/>
      <c r="E80" s="484"/>
      <c r="F80" s="185" t="s">
        <v>215</v>
      </c>
      <c r="G80" s="181">
        <v>541527</v>
      </c>
      <c r="H80" s="504"/>
      <c r="I80" s="490"/>
      <c r="J80" s="185" t="s">
        <v>24</v>
      </c>
      <c r="K80" s="16" t="s">
        <v>208</v>
      </c>
      <c r="L80" s="465"/>
      <c r="M80" s="530"/>
      <c r="N80" s="530"/>
      <c r="O80" s="561"/>
      <c r="P80" s="552"/>
    </row>
    <row r="81" spans="1:16" ht="21" x14ac:dyDescent="0.25">
      <c r="A81" s="494">
        <v>20</v>
      </c>
      <c r="B81" s="58" t="s">
        <v>216</v>
      </c>
      <c r="C81" s="479">
        <v>8280</v>
      </c>
      <c r="D81" s="453">
        <v>8859.6</v>
      </c>
      <c r="E81" s="483" t="s">
        <v>21</v>
      </c>
      <c r="F81" s="179" t="s">
        <v>217</v>
      </c>
      <c r="G81" s="183">
        <v>8859.6</v>
      </c>
      <c r="H81" s="499" t="s">
        <v>217</v>
      </c>
      <c r="I81" s="485">
        <v>8859.6</v>
      </c>
      <c r="J81" s="60"/>
      <c r="K81" s="179"/>
      <c r="L81" s="464" t="s">
        <v>174</v>
      </c>
      <c r="M81" s="482" t="s">
        <v>23</v>
      </c>
      <c r="N81" s="470"/>
      <c r="O81" s="547">
        <v>243193</v>
      </c>
      <c r="P81" s="550" t="s">
        <v>195</v>
      </c>
    </row>
    <row r="82" spans="1:16" ht="21" x14ac:dyDescent="0.35">
      <c r="A82" s="495"/>
      <c r="B82" s="61" t="s">
        <v>218</v>
      </c>
      <c r="C82" s="480"/>
      <c r="D82" s="454"/>
      <c r="E82" s="484"/>
      <c r="F82" s="185" t="s">
        <v>219</v>
      </c>
      <c r="G82" s="184">
        <v>9223.4</v>
      </c>
      <c r="H82" s="500"/>
      <c r="I82" s="460"/>
      <c r="J82" s="185" t="s">
        <v>22</v>
      </c>
      <c r="K82" s="18" t="s">
        <v>244</v>
      </c>
      <c r="L82" s="465"/>
      <c r="M82" s="531"/>
      <c r="N82" s="468"/>
      <c r="O82" s="548"/>
      <c r="P82" s="551"/>
    </row>
    <row r="83" spans="1:16" ht="21" x14ac:dyDescent="0.25">
      <c r="A83" s="495"/>
      <c r="B83" s="61"/>
      <c r="C83" s="480"/>
      <c r="D83" s="454"/>
      <c r="E83" s="484"/>
      <c r="F83" s="506" t="s">
        <v>220</v>
      </c>
      <c r="G83" s="508" t="s">
        <v>221</v>
      </c>
      <c r="H83" s="500"/>
      <c r="I83" s="460"/>
      <c r="J83" s="185" t="s">
        <v>24</v>
      </c>
      <c r="K83" s="16" t="s">
        <v>222</v>
      </c>
      <c r="L83" s="465"/>
      <c r="M83" s="531"/>
      <c r="N83" s="468"/>
      <c r="O83" s="548"/>
      <c r="P83" s="551"/>
    </row>
    <row r="84" spans="1:16" ht="21" x14ac:dyDescent="0.25">
      <c r="A84" s="496"/>
      <c r="B84" s="63"/>
      <c r="C84" s="481"/>
      <c r="D84" s="497"/>
      <c r="E84" s="498"/>
      <c r="F84" s="507"/>
      <c r="G84" s="509"/>
      <c r="H84" s="501"/>
      <c r="I84" s="461"/>
      <c r="J84" s="64"/>
      <c r="K84" s="182"/>
      <c r="L84" s="466"/>
      <c r="M84" s="532"/>
      <c r="N84" s="469"/>
      <c r="O84" s="549"/>
      <c r="P84" s="552"/>
    </row>
    <row r="85" spans="1:16" ht="21" x14ac:dyDescent="0.25">
      <c r="A85" s="494">
        <v>21</v>
      </c>
      <c r="B85" s="58" t="s">
        <v>223</v>
      </c>
      <c r="C85" s="479">
        <v>396732</v>
      </c>
      <c r="D85" s="453">
        <v>414197</v>
      </c>
      <c r="E85" s="483" t="s">
        <v>21</v>
      </c>
      <c r="F85" s="499" t="s">
        <v>224</v>
      </c>
      <c r="G85" s="485" t="s">
        <v>225</v>
      </c>
      <c r="H85" s="486" t="s">
        <v>224</v>
      </c>
      <c r="I85" s="489" t="s">
        <v>225</v>
      </c>
      <c r="J85" s="60"/>
      <c r="K85" s="179"/>
      <c r="L85" s="464" t="s">
        <v>174</v>
      </c>
      <c r="M85" s="467"/>
      <c r="N85" s="467" t="s">
        <v>23</v>
      </c>
      <c r="O85" s="547">
        <v>243193</v>
      </c>
      <c r="P85" s="572">
        <v>2566</v>
      </c>
    </row>
    <row r="86" spans="1:16" ht="21" x14ac:dyDescent="0.35">
      <c r="A86" s="495"/>
      <c r="B86" s="174" t="s">
        <v>226</v>
      </c>
      <c r="C86" s="480"/>
      <c r="D86" s="454"/>
      <c r="E86" s="484"/>
      <c r="F86" s="500"/>
      <c r="G86" s="460"/>
      <c r="H86" s="487"/>
      <c r="I86" s="490"/>
      <c r="J86" s="185"/>
      <c r="K86" s="18"/>
      <c r="L86" s="465"/>
      <c r="M86" s="530"/>
      <c r="N86" s="530"/>
      <c r="O86" s="548"/>
      <c r="P86" s="573"/>
    </row>
    <row r="87" spans="1:16" ht="21" x14ac:dyDescent="0.25">
      <c r="A87" s="495"/>
      <c r="B87" s="61" t="s">
        <v>227</v>
      </c>
      <c r="C87" s="480"/>
      <c r="D87" s="454"/>
      <c r="E87" s="484"/>
      <c r="F87" s="506" t="s">
        <v>228</v>
      </c>
      <c r="G87" s="508">
        <v>416444</v>
      </c>
      <c r="H87" s="487"/>
      <c r="I87" s="490"/>
      <c r="J87" s="185" t="s">
        <v>22</v>
      </c>
      <c r="K87" s="16" t="s">
        <v>229</v>
      </c>
      <c r="L87" s="465"/>
      <c r="M87" s="530"/>
      <c r="N87" s="530"/>
      <c r="O87" s="548"/>
      <c r="P87" s="573"/>
    </row>
    <row r="88" spans="1:16" ht="21" x14ac:dyDescent="0.25">
      <c r="A88" s="495"/>
      <c r="B88" s="61"/>
      <c r="C88" s="480"/>
      <c r="D88" s="454"/>
      <c r="E88" s="484"/>
      <c r="F88" s="506"/>
      <c r="G88" s="508"/>
      <c r="H88" s="487"/>
      <c r="I88" s="490"/>
      <c r="J88" s="185" t="s">
        <v>24</v>
      </c>
      <c r="K88" s="16" t="s">
        <v>230</v>
      </c>
      <c r="L88" s="465"/>
      <c r="M88" s="530"/>
      <c r="N88" s="530"/>
      <c r="O88" s="548"/>
      <c r="P88" s="573"/>
    </row>
    <row r="89" spans="1:16" ht="21" x14ac:dyDescent="0.25">
      <c r="A89" s="495"/>
      <c r="B89" s="61"/>
      <c r="C89" s="480"/>
      <c r="D89" s="454"/>
      <c r="E89" s="484"/>
      <c r="F89" s="506" t="s">
        <v>231</v>
      </c>
      <c r="G89" s="508">
        <v>422650</v>
      </c>
      <c r="H89" s="487"/>
      <c r="I89" s="490"/>
      <c r="J89" s="175"/>
      <c r="K89" s="16"/>
      <c r="L89" s="465"/>
      <c r="M89" s="530"/>
      <c r="N89" s="530"/>
      <c r="O89" s="548"/>
      <c r="P89" s="573"/>
    </row>
    <row r="90" spans="1:16" ht="21" x14ac:dyDescent="0.25">
      <c r="A90" s="496"/>
      <c r="B90" s="63"/>
      <c r="C90" s="481"/>
      <c r="D90" s="497"/>
      <c r="E90" s="498"/>
      <c r="F90" s="507"/>
      <c r="G90" s="509"/>
      <c r="H90" s="488"/>
      <c r="I90" s="491"/>
      <c r="J90" s="64"/>
      <c r="K90" s="182"/>
      <c r="L90" s="465"/>
      <c r="M90" s="530"/>
      <c r="N90" s="530"/>
      <c r="O90" s="548"/>
      <c r="P90" s="573"/>
    </row>
    <row r="91" spans="1:16" ht="21" x14ac:dyDescent="0.25">
      <c r="A91" s="494">
        <v>22</v>
      </c>
      <c r="B91" s="58" t="s">
        <v>33</v>
      </c>
      <c r="C91" s="479">
        <v>467000</v>
      </c>
      <c r="D91" s="453">
        <v>385084</v>
      </c>
      <c r="E91" s="483" t="s">
        <v>21</v>
      </c>
      <c r="F91" s="499" t="s">
        <v>232</v>
      </c>
      <c r="G91" s="485">
        <v>380073</v>
      </c>
      <c r="H91" s="499" t="s">
        <v>232</v>
      </c>
      <c r="I91" s="485">
        <v>380073</v>
      </c>
      <c r="J91" s="60"/>
      <c r="K91" s="179"/>
      <c r="L91" s="464" t="s">
        <v>236</v>
      </c>
      <c r="M91" s="482" t="s">
        <v>23</v>
      </c>
      <c r="N91" s="470"/>
      <c r="O91" s="547">
        <v>243193</v>
      </c>
      <c r="P91" s="550" t="s">
        <v>195</v>
      </c>
    </row>
    <row r="92" spans="1:16" ht="21" x14ac:dyDescent="0.35">
      <c r="A92" s="495"/>
      <c r="B92" s="61" t="s">
        <v>37</v>
      </c>
      <c r="C92" s="480"/>
      <c r="D92" s="454"/>
      <c r="E92" s="484"/>
      <c r="F92" s="500"/>
      <c r="G92" s="460"/>
      <c r="H92" s="500"/>
      <c r="I92" s="460"/>
      <c r="J92" s="185" t="s">
        <v>25</v>
      </c>
      <c r="K92" s="18" t="s">
        <v>233</v>
      </c>
      <c r="L92" s="465"/>
      <c r="M92" s="531"/>
      <c r="N92" s="468"/>
      <c r="O92" s="548"/>
      <c r="P92" s="551"/>
    </row>
    <row r="93" spans="1:16" ht="21" x14ac:dyDescent="0.25">
      <c r="A93" s="495"/>
      <c r="B93" s="61" t="s">
        <v>234</v>
      </c>
      <c r="C93" s="480"/>
      <c r="D93" s="454"/>
      <c r="E93" s="484"/>
      <c r="F93" s="500"/>
      <c r="G93" s="460"/>
      <c r="H93" s="500"/>
      <c r="I93" s="460"/>
      <c r="J93" s="185" t="s">
        <v>24</v>
      </c>
      <c r="K93" s="16" t="s">
        <v>235</v>
      </c>
      <c r="L93" s="465"/>
      <c r="M93" s="531"/>
      <c r="N93" s="468"/>
      <c r="O93" s="548"/>
      <c r="P93" s="551"/>
    </row>
    <row r="94" spans="1:16" ht="21" x14ac:dyDescent="0.25">
      <c r="A94" s="496"/>
      <c r="B94" s="63"/>
      <c r="C94" s="481"/>
      <c r="D94" s="497"/>
      <c r="E94" s="498"/>
      <c r="F94" s="501"/>
      <c r="G94" s="461"/>
      <c r="H94" s="501"/>
      <c r="I94" s="461"/>
      <c r="J94" s="64"/>
      <c r="K94" s="182"/>
      <c r="L94" s="466"/>
      <c r="M94" s="532"/>
      <c r="N94" s="469"/>
      <c r="O94" s="549"/>
      <c r="P94" s="552"/>
    </row>
    <row r="95" spans="1:16" ht="21" x14ac:dyDescent="0.35">
      <c r="A95" s="510">
        <v>23</v>
      </c>
      <c r="B95" s="15" t="s">
        <v>199</v>
      </c>
      <c r="C95" s="513">
        <v>1800000</v>
      </c>
      <c r="D95" s="513">
        <v>1924423.89</v>
      </c>
      <c r="E95" s="515" t="s">
        <v>34</v>
      </c>
      <c r="F95" s="457" t="s">
        <v>200</v>
      </c>
      <c r="G95" s="485">
        <v>1924500</v>
      </c>
      <c r="H95" s="457" t="s">
        <v>200</v>
      </c>
      <c r="I95" s="489">
        <v>1924423.89</v>
      </c>
      <c r="J95" s="47"/>
      <c r="K95" s="41"/>
      <c r="L95" s="474" t="s">
        <v>242</v>
      </c>
      <c r="M95" s="204"/>
      <c r="N95" s="448"/>
      <c r="O95" s="547">
        <v>243193</v>
      </c>
      <c r="P95" s="550" t="s">
        <v>195</v>
      </c>
    </row>
    <row r="96" spans="1:16" ht="21" x14ac:dyDescent="0.35">
      <c r="A96" s="511"/>
      <c r="B96" s="16" t="s">
        <v>48</v>
      </c>
      <c r="C96" s="514"/>
      <c r="D96" s="514"/>
      <c r="E96" s="516"/>
      <c r="F96" s="458"/>
      <c r="G96" s="460"/>
      <c r="H96" s="458"/>
      <c r="I96" s="490"/>
      <c r="J96" s="185" t="s">
        <v>25</v>
      </c>
      <c r="K96" s="18" t="s">
        <v>201</v>
      </c>
      <c r="L96" s="475"/>
      <c r="M96" s="462" t="s">
        <v>23</v>
      </c>
      <c r="N96" s="449"/>
      <c r="O96" s="548"/>
      <c r="P96" s="551"/>
    </row>
    <row r="97" spans="1:16" ht="21" x14ac:dyDescent="0.25">
      <c r="A97" s="511"/>
      <c r="B97" s="16" t="s">
        <v>202</v>
      </c>
      <c r="C97" s="514"/>
      <c r="D97" s="514"/>
      <c r="E97" s="516"/>
      <c r="F97" s="458"/>
      <c r="G97" s="460"/>
      <c r="H97" s="458"/>
      <c r="I97" s="490"/>
      <c r="J97" s="185" t="s">
        <v>24</v>
      </c>
      <c r="K97" s="16" t="s">
        <v>203</v>
      </c>
      <c r="L97" s="475"/>
      <c r="M97" s="463"/>
      <c r="N97" s="449"/>
      <c r="O97" s="548"/>
      <c r="P97" s="551"/>
    </row>
    <row r="98" spans="1:16" ht="33.75" x14ac:dyDescent="0.25">
      <c r="A98" s="512"/>
      <c r="B98" s="20"/>
      <c r="C98" s="514"/>
      <c r="D98" s="514"/>
      <c r="E98" s="517"/>
      <c r="F98" s="459"/>
      <c r="G98" s="461"/>
      <c r="H98" s="459"/>
      <c r="I98" s="491"/>
      <c r="J98" s="53"/>
      <c r="K98" s="182"/>
      <c r="L98" s="476"/>
      <c r="M98" s="205"/>
      <c r="N98" s="450"/>
      <c r="O98" s="549"/>
      <c r="P98" s="552"/>
    </row>
    <row r="99" spans="1:16" ht="21" x14ac:dyDescent="0.25">
      <c r="A99" s="494">
        <v>24</v>
      </c>
      <c r="B99" s="58" t="s">
        <v>33</v>
      </c>
      <c r="C99" s="479">
        <v>400000</v>
      </c>
      <c r="D99" s="453">
        <v>364282</v>
      </c>
      <c r="E99" s="483" t="s">
        <v>21</v>
      </c>
      <c r="F99" s="499" t="s">
        <v>255</v>
      </c>
      <c r="G99" s="485">
        <v>359695</v>
      </c>
      <c r="H99" s="499" t="s">
        <v>255</v>
      </c>
      <c r="I99" s="485">
        <v>359695</v>
      </c>
      <c r="J99" s="60"/>
      <c r="K99" s="210"/>
      <c r="L99" s="464" t="s">
        <v>236</v>
      </c>
      <c r="M99" s="467" t="s">
        <v>23</v>
      </c>
      <c r="N99" s="470"/>
      <c r="O99" s="547">
        <v>243223</v>
      </c>
      <c r="P99" s="550" t="s">
        <v>195</v>
      </c>
    </row>
    <row r="100" spans="1:16" ht="21" x14ac:dyDescent="0.35">
      <c r="A100" s="495"/>
      <c r="B100" s="61" t="s">
        <v>37</v>
      </c>
      <c r="C100" s="480"/>
      <c r="D100" s="454"/>
      <c r="E100" s="484"/>
      <c r="F100" s="500"/>
      <c r="G100" s="460"/>
      <c r="H100" s="500"/>
      <c r="I100" s="460"/>
      <c r="J100" s="218" t="s">
        <v>25</v>
      </c>
      <c r="K100" s="18" t="s">
        <v>259</v>
      </c>
      <c r="L100" s="465"/>
      <c r="M100" s="468"/>
      <c r="N100" s="468"/>
      <c r="O100" s="548"/>
      <c r="P100" s="551"/>
    </row>
    <row r="101" spans="1:16" ht="21" x14ac:dyDescent="0.25">
      <c r="A101" s="495"/>
      <c r="B101" s="61" t="s">
        <v>260</v>
      </c>
      <c r="C101" s="480"/>
      <c r="D101" s="454"/>
      <c r="E101" s="484"/>
      <c r="F101" s="500"/>
      <c r="G101" s="460"/>
      <c r="H101" s="500"/>
      <c r="I101" s="460"/>
      <c r="J101" s="218" t="s">
        <v>24</v>
      </c>
      <c r="K101" s="16" t="s">
        <v>261</v>
      </c>
      <c r="L101" s="465"/>
      <c r="M101" s="468"/>
      <c r="N101" s="468"/>
      <c r="O101" s="548"/>
      <c r="P101" s="551"/>
    </row>
    <row r="102" spans="1:16" ht="21" x14ac:dyDescent="0.25">
      <c r="A102" s="496"/>
      <c r="B102" s="63"/>
      <c r="C102" s="481"/>
      <c r="D102" s="497"/>
      <c r="E102" s="498"/>
      <c r="F102" s="501"/>
      <c r="G102" s="461"/>
      <c r="H102" s="501"/>
      <c r="I102" s="461"/>
      <c r="J102" s="64"/>
      <c r="K102" s="216"/>
      <c r="L102" s="466"/>
      <c r="M102" s="469"/>
      <c r="N102" s="469"/>
      <c r="O102" s="549"/>
      <c r="P102" s="552"/>
    </row>
    <row r="103" spans="1:16" ht="21" x14ac:dyDescent="0.25">
      <c r="A103" s="494">
        <v>25</v>
      </c>
      <c r="B103" s="58" t="s">
        <v>33</v>
      </c>
      <c r="C103" s="479">
        <v>265000</v>
      </c>
      <c r="D103" s="453">
        <v>250329</v>
      </c>
      <c r="E103" s="483" t="s">
        <v>21</v>
      </c>
      <c r="F103" s="457" t="s">
        <v>262</v>
      </c>
      <c r="G103" s="485">
        <v>246609</v>
      </c>
      <c r="H103" s="457" t="s">
        <v>262</v>
      </c>
      <c r="I103" s="485">
        <v>246609</v>
      </c>
      <c r="J103" s="60"/>
      <c r="K103" s="210"/>
      <c r="L103" s="464" t="s">
        <v>236</v>
      </c>
      <c r="M103" s="467" t="s">
        <v>23</v>
      </c>
      <c r="N103" s="467"/>
      <c r="O103" s="547">
        <v>243223</v>
      </c>
      <c r="P103" s="550" t="s">
        <v>195</v>
      </c>
    </row>
    <row r="104" spans="1:16" ht="21" x14ac:dyDescent="0.35">
      <c r="A104" s="495"/>
      <c r="B104" s="61" t="s">
        <v>37</v>
      </c>
      <c r="C104" s="480"/>
      <c r="D104" s="454"/>
      <c r="E104" s="484"/>
      <c r="F104" s="458"/>
      <c r="G104" s="460"/>
      <c r="H104" s="458"/>
      <c r="I104" s="460"/>
      <c r="J104" s="218" t="s">
        <v>25</v>
      </c>
      <c r="K104" s="18" t="s">
        <v>263</v>
      </c>
      <c r="L104" s="465"/>
      <c r="M104" s="530"/>
      <c r="N104" s="530"/>
      <c r="O104" s="548"/>
      <c r="P104" s="551"/>
    </row>
    <row r="105" spans="1:16" ht="21" x14ac:dyDescent="0.25">
      <c r="A105" s="495"/>
      <c r="B105" s="61" t="s">
        <v>264</v>
      </c>
      <c r="C105" s="480"/>
      <c r="D105" s="454"/>
      <c r="E105" s="484"/>
      <c r="F105" s="458"/>
      <c r="G105" s="460"/>
      <c r="H105" s="458"/>
      <c r="I105" s="460"/>
      <c r="J105" s="218" t="s">
        <v>24</v>
      </c>
      <c r="K105" s="16" t="s">
        <v>265</v>
      </c>
      <c r="L105" s="465"/>
      <c r="M105" s="530"/>
      <c r="N105" s="530"/>
      <c r="O105" s="548"/>
      <c r="P105" s="551"/>
    </row>
    <row r="106" spans="1:16" ht="21" x14ac:dyDescent="0.25">
      <c r="A106" s="495"/>
      <c r="B106" s="63"/>
      <c r="C106" s="480"/>
      <c r="D106" s="454"/>
      <c r="E106" s="484"/>
      <c r="F106" s="459"/>
      <c r="G106" s="461"/>
      <c r="H106" s="459"/>
      <c r="I106" s="461"/>
      <c r="J106" s="218"/>
      <c r="K106" s="16"/>
      <c r="L106" s="466"/>
      <c r="M106" s="530"/>
      <c r="N106" s="530"/>
      <c r="O106" s="549"/>
      <c r="P106" s="552"/>
    </row>
    <row r="107" spans="1:16" ht="21" x14ac:dyDescent="0.25">
      <c r="A107" s="494">
        <v>26</v>
      </c>
      <c r="B107" s="58" t="s">
        <v>266</v>
      </c>
      <c r="C107" s="479">
        <v>66359.81</v>
      </c>
      <c r="D107" s="453">
        <v>71005</v>
      </c>
      <c r="E107" s="483" t="s">
        <v>21</v>
      </c>
      <c r="F107" s="210" t="s">
        <v>267</v>
      </c>
      <c r="G107" s="217">
        <v>71005</v>
      </c>
      <c r="H107" s="499" t="s">
        <v>267</v>
      </c>
      <c r="I107" s="485">
        <v>71005</v>
      </c>
      <c r="J107" s="60"/>
      <c r="K107" s="210"/>
      <c r="L107" s="464" t="s">
        <v>179</v>
      </c>
      <c r="M107" s="482" t="s">
        <v>23</v>
      </c>
      <c r="N107" s="470"/>
      <c r="O107" s="559">
        <v>243223</v>
      </c>
      <c r="P107" s="550" t="s">
        <v>195</v>
      </c>
    </row>
    <row r="108" spans="1:16" ht="21" x14ac:dyDescent="0.35">
      <c r="A108" s="495"/>
      <c r="B108" s="61" t="s">
        <v>268</v>
      </c>
      <c r="C108" s="480"/>
      <c r="D108" s="454"/>
      <c r="E108" s="484"/>
      <c r="F108" s="218" t="s">
        <v>269</v>
      </c>
      <c r="G108" s="213">
        <v>74900</v>
      </c>
      <c r="H108" s="500"/>
      <c r="I108" s="460"/>
      <c r="J108" s="218" t="s">
        <v>22</v>
      </c>
      <c r="K108" s="18" t="s">
        <v>270</v>
      </c>
      <c r="L108" s="465"/>
      <c r="M108" s="531"/>
      <c r="N108" s="468"/>
      <c r="O108" s="560"/>
      <c r="P108" s="551"/>
    </row>
    <row r="109" spans="1:16" ht="42" x14ac:dyDescent="0.25">
      <c r="A109" s="495"/>
      <c r="B109" s="61"/>
      <c r="C109" s="480"/>
      <c r="D109" s="454"/>
      <c r="E109" s="484"/>
      <c r="F109" s="211" t="s">
        <v>271</v>
      </c>
      <c r="G109" s="208">
        <v>75435</v>
      </c>
      <c r="H109" s="500"/>
      <c r="I109" s="460"/>
      <c r="J109" s="218" t="s">
        <v>24</v>
      </c>
      <c r="K109" s="16" t="s">
        <v>272</v>
      </c>
      <c r="L109" s="465"/>
      <c r="M109" s="531"/>
      <c r="N109" s="468"/>
      <c r="O109" s="561"/>
      <c r="P109" s="552"/>
    </row>
    <row r="110" spans="1:16" ht="21" x14ac:dyDescent="0.25">
      <c r="A110" s="494">
        <v>27</v>
      </c>
      <c r="B110" s="58" t="s">
        <v>33</v>
      </c>
      <c r="C110" s="479">
        <v>315000</v>
      </c>
      <c r="D110" s="453">
        <v>295126</v>
      </c>
      <c r="E110" s="483" t="s">
        <v>21</v>
      </c>
      <c r="F110" s="499" t="s">
        <v>273</v>
      </c>
      <c r="G110" s="485">
        <v>291203</v>
      </c>
      <c r="H110" s="499" t="s">
        <v>273</v>
      </c>
      <c r="I110" s="485">
        <v>291203</v>
      </c>
      <c r="J110" s="60"/>
      <c r="K110" s="210"/>
      <c r="L110" s="464" t="s">
        <v>236</v>
      </c>
      <c r="M110" s="482" t="s">
        <v>23</v>
      </c>
      <c r="N110" s="467"/>
      <c r="O110" s="547">
        <v>243223</v>
      </c>
      <c r="P110" s="550" t="s">
        <v>195</v>
      </c>
    </row>
    <row r="111" spans="1:16" ht="21" x14ac:dyDescent="0.35">
      <c r="A111" s="495"/>
      <c r="B111" s="61" t="s">
        <v>37</v>
      </c>
      <c r="C111" s="480"/>
      <c r="D111" s="454"/>
      <c r="E111" s="484"/>
      <c r="F111" s="500"/>
      <c r="G111" s="460"/>
      <c r="H111" s="500"/>
      <c r="I111" s="460"/>
      <c r="J111" s="218" t="s">
        <v>25</v>
      </c>
      <c r="K111" s="18" t="s">
        <v>274</v>
      </c>
      <c r="L111" s="465"/>
      <c r="M111" s="531"/>
      <c r="N111" s="530"/>
      <c r="O111" s="548"/>
      <c r="P111" s="551"/>
    </row>
    <row r="112" spans="1:16" ht="21" x14ac:dyDescent="0.25">
      <c r="A112" s="495"/>
      <c r="B112" s="61" t="s">
        <v>275</v>
      </c>
      <c r="C112" s="480"/>
      <c r="D112" s="454"/>
      <c r="E112" s="484"/>
      <c r="F112" s="500"/>
      <c r="G112" s="460"/>
      <c r="H112" s="500"/>
      <c r="I112" s="460"/>
      <c r="J112" s="218" t="s">
        <v>24</v>
      </c>
      <c r="K112" s="16" t="s">
        <v>276</v>
      </c>
      <c r="L112" s="465"/>
      <c r="M112" s="531"/>
      <c r="N112" s="530"/>
      <c r="O112" s="548"/>
      <c r="P112" s="551"/>
    </row>
    <row r="113" spans="1:16" ht="21" x14ac:dyDescent="0.25">
      <c r="A113" s="495"/>
      <c r="B113" s="63"/>
      <c r="C113" s="480"/>
      <c r="D113" s="454"/>
      <c r="E113" s="484"/>
      <c r="F113" s="501"/>
      <c r="G113" s="461"/>
      <c r="H113" s="501"/>
      <c r="I113" s="461"/>
      <c r="J113" s="218"/>
      <c r="K113" s="16"/>
      <c r="L113" s="466"/>
      <c r="M113" s="532"/>
      <c r="N113" s="530"/>
      <c r="O113" s="549"/>
      <c r="P113" s="552"/>
    </row>
    <row r="114" spans="1:16" ht="21" x14ac:dyDescent="0.25">
      <c r="A114" s="494">
        <v>28</v>
      </c>
      <c r="B114" s="58" t="s">
        <v>277</v>
      </c>
      <c r="C114" s="479">
        <v>26640</v>
      </c>
      <c r="D114" s="453">
        <v>28504.799999999999</v>
      </c>
      <c r="E114" s="483" t="s">
        <v>21</v>
      </c>
      <c r="F114" s="499" t="s">
        <v>96</v>
      </c>
      <c r="G114" s="485">
        <v>28504.799999999999</v>
      </c>
      <c r="H114" s="499" t="s">
        <v>96</v>
      </c>
      <c r="I114" s="485">
        <v>28504.799999999999</v>
      </c>
      <c r="J114" s="60"/>
      <c r="K114" s="210"/>
      <c r="L114" s="464" t="s">
        <v>179</v>
      </c>
      <c r="M114" s="482"/>
      <c r="N114" s="467" t="s">
        <v>23</v>
      </c>
      <c r="O114" s="547">
        <v>243223</v>
      </c>
      <c r="P114" s="550" t="s">
        <v>195</v>
      </c>
    </row>
    <row r="115" spans="1:16" ht="21" x14ac:dyDescent="0.35">
      <c r="A115" s="495"/>
      <c r="B115" s="61" t="s">
        <v>278</v>
      </c>
      <c r="C115" s="480"/>
      <c r="D115" s="454"/>
      <c r="E115" s="484"/>
      <c r="F115" s="500"/>
      <c r="G115" s="460"/>
      <c r="H115" s="500"/>
      <c r="I115" s="460"/>
      <c r="J115" s="218" t="s">
        <v>22</v>
      </c>
      <c r="K115" s="18" t="s">
        <v>279</v>
      </c>
      <c r="L115" s="465"/>
      <c r="M115" s="531"/>
      <c r="N115" s="530"/>
      <c r="O115" s="548"/>
      <c r="P115" s="551"/>
    </row>
    <row r="116" spans="1:16" ht="21" x14ac:dyDescent="0.25">
      <c r="A116" s="495"/>
      <c r="B116" s="61"/>
      <c r="C116" s="480"/>
      <c r="D116" s="454"/>
      <c r="E116" s="484"/>
      <c r="F116" s="211" t="s">
        <v>100</v>
      </c>
      <c r="G116" s="213">
        <v>33705</v>
      </c>
      <c r="H116" s="500"/>
      <c r="I116" s="460"/>
      <c r="J116" s="218" t="s">
        <v>24</v>
      </c>
      <c r="K116" s="16" t="s">
        <v>280</v>
      </c>
      <c r="L116" s="465"/>
      <c r="M116" s="531"/>
      <c r="N116" s="530"/>
      <c r="O116" s="548"/>
      <c r="P116" s="551"/>
    </row>
    <row r="117" spans="1:16" ht="21" x14ac:dyDescent="0.25">
      <c r="A117" s="496"/>
      <c r="B117" s="63"/>
      <c r="C117" s="481"/>
      <c r="D117" s="497"/>
      <c r="E117" s="498"/>
      <c r="F117" s="212" t="s">
        <v>102</v>
      </c>
      <c r="G117" s="214">
        <v>36380</v>
      </c>
      <c r="H117" s="501"/>
      <c r="I117" s="461"/>
      <c r="J117" s="64"/>
      <c r="K117" s="216"/>
      <c r="L117" s="466"/>
      <c r="M117" s="532"/>
      <c r="N117" s="530"/>
      <c r="O117" s="549"/>
      <c r="P117" s="552"/>
    </row>
    <row r="118" spans="1:16" ht="21" x14ac:dyDescent="0.25">
      <c r="A118" s="510">
        <v>29</v>
      </c>
      <c r="B118" s="58" t="s">
        <v>33</v>
      </c>
      <c r="C118" s="513">
        <v>9345000</v>
      </c>
      <c r="D118" s="513">
        <v>9583567</v>
      </c>
      <c r="E118" s="515" t="s">
        <v>34</v>
      </c>
      <c r="F118" s="499" t="s">
        <v>232</v>
      </c>
      <c r="G118" s="485">
        <v>8500000</v>
      </c>
      <c r="H118" s="499" t="s">
        <v>232</v>
      </c>
      <c r="I118" s="489">
        <v>8498939</v>
      </c>
      <c r="J118" s="60"/>
      <c r="K118" s="210"/>
      <c r="L118" s="464" t="s">
        <v>236</v>
      </c>
      <c r="M118" s="482" t="s">
        <v>23</v>
      </c>
      <c r="N118" s="470"/>
      <c r="O118" s="547">
        <v>243223</v>
      </c>
      <c r="P118" s="550" t="s">
        <v>195</v>
      </c>
    </row>
    <row r="119" spans="1:16" ht="21" x14ac:dyDescent="0.35">
      <c r="A119" s="511"/>
      <c r="B119" s="61" t="s">
        <v>37</v>
      </c>
      <c r="C119" s="514"/>
      <c r="D119" s="514"/>
      <c r="E119" s="516"/>
      <c r="F119" s="500"/>
      <c r="G119" s="460"/>
      <c r="H119" s="500"/>
      <c r="I119" s="490"/>
      <c r="J119" s="218" t="s">
        <v>25</v>
      </c>
      <c r="K119" s="18" t="s">
        <v>249</v>
      </c>
      <c r="L119" s="465"/>
      <c r="M119" s="531"/>
      <c r="N119" s="468"/>
      <c r="O119" s="548"/>
      <c r="P119" s="551"/>
    </row>
    <row r="120" spans="1:16" ht="21" x14ac:dyDescent="0.25">
      <c r="A120" s="511"/>
      <c r="B120" s="61" t="s">
        <v>250</v>
      </c>
      <c r="C120" s="514"/>
      <c r="D120" s="514"/>
      <c r="E120" s="516"/>
      <c r="F120" s="500"/>
      <c r="G120" s="460"/>
      <c r="H120" s="500"/>
      <c r="I120" s="490"/>
      <c r="J120" s="218" t="s">
        <v>24</v>
      </c>
      <c r="K120" s="16" t="s">
        <v>251</v>
      </c>
      <c r="L120" s="465"/>
      <c r="M120" s="531"/>
      <c r="N120" s="468"/>
      <c r="O120" s="548"/>
      <c r="P120" s="551"/>
    </row>
    <row r="121" spans="1:16" ht="21" x14ac:dyDescent="0.25">
      <c r="A121" s="511"/>
      <c r="B121" s="63"/>
      <c r="C121" s="514"/>
      <c r="D121" s="514"/>
      <c r="E121" s="517"/>
      <c r="F121" s="501"/>
      <c r="G121" s="460"/>
      <c r="H121" s="501"/>
      <c r="I121" s="490"/>
      <c r="J121" s="207"/>
      <c r="K121" s="215"/>
      <c r="L121" s="466"/>
      <c r="M121" s="532"/>
      <c r="N121" s="469"/>
      <c r="O121" s="549"/>
      <c r="P121" s="552"/>
    </row>
    <row r="122" spans="1:16" ht="21" x14ac:dyDescent="0.25">
      <c r="A122" s="510">
        <v>30</v>
      </c>
      <c r="B122" s="58" t="s">
        <v>33</v>
      </c>
      <c r="C122" s="535">
        <v>4000000</v>
      </c>
      <c r="D122" s="535">
        <v>3800331</v>
      </c>
      <c r="E122" s="516" t="s">
        <v>34</v>
      </c>
      <c r="F122" s="457" t="s">
        <v>35</v>
      </c>
      <c r="G122" s="485">
        <v>3194000</v>
      </c>
      <c r="H122" s="486" t="s">
        <v>35</v>
      </c>
      <c r="I122" s="489">
        <v>3189819</v>
      </c>
      <c r="J122" s="60"/>
      <c r="K122" s="210"/>
      <c r="L122" s="464" t="s">
        <v>236</v>
      </c>
      <c r="M122" s="482" t="s">
        <v>23</v>
      </c>
      <c r="N122" s="470"/>
      <c r="O122" s="547">
        <v>243223</v>
      </c>
      <c r="P122" s="550" t="s">
        <v>195</v>
      </c>
    </row>
    <row r="123" spans="1:16" ht="21" x14ac:dyDescent="0.35">
      <c r="A123" s="511"/>
      <c r="B123" s="61" t="s">
        <v>37</v>
      </c>
      <c r="C123" s="514"/>
      <c r="D123" s="514"/>
      <c r="E123" s="516"/>
      <c r="F123" s="458"/>
      <c r="G123" s="460"/>
      <c r="H123" s="487"/>
      <c r="I123" s="490"/>
      <c r="J123" s="218" t="s">
        <v>22</v>
      </c>
      <c r="K123" s="18" t="s">
        <v>252</v>
      </c>
      <c r="L123" s="465"/>
      <c r="M123" s="531"/>
      <c r="N123" s="468"/>
      <c r="O123" s="548"/>
      <c r="P123" s="551"/>
    </row>
    <row r="124" spans="1:16" ht="21" x14ac:dyDescent="0.25">
      <c r="A124" s="511"/>
      <c r="B124" s="61" t="s">
        <v>253</v>
      </c>
      <c r="C124" s="514"/>
      <c r="D124" s="514"/>
      <c r="E124" s="516"/>
      <c r="F124" s="506" t="s">
        <v>232</v>
      </c>
      <c r="G124" s="508">
        <v>3580000</v>
      </c>
      <c r="H124" s="487"/>
      <c r="I124" s="490"/>
      <c r="J124" s="218" t="s">
        <v>24</v>
      </c>
      <c r="K124" s="16" t="s">
        <v>254</v>
      </c>
      <c r="L124" s="465"/>
      <c r="M124" s="531"/>
      <c r="N124" s="468"/>
      <c r="O124" s="548"/>
      <c r="P124" s="551"/>
    </row>
    <row r="125" spans="1:16" ht="21" x14ac:dyDescent="0.25">
      <c r="A125" s="512"/>
      <c r="B125" s="63"/>
      <c r="C125" s="514"/>
      <c r="D125" s="514"/>
      <c r="E125" s="517"/>
      <c r="F125" s="501"/>
      <c r="G125" s="509"/>
      <c r="H125" s="488"/>
      <c r="I125" s="491"/>
      <c r="J125" s="64"/>
      <c r="K125" s="216"/>
      <c r="L125" s="466"/>
      <c r="M125" s="532"/>
      <c r="N125" s="469"/>
      <c r="O125" s="549"/>
      <c r="P125" s="552"/>
    </row>
    <row r="126" spans="1:16" ht="21" x14ac:dyDescent="0.25">
      <c r="A126" s="511">
        <v>31</v>
      </c>
      <c r="B126" s="58" t="s">
        <v>33</v>
      </c>
      <c r="C126" s="535">
        <v>4672000</v>
      </c>
      <c r="D126" s="535">
        <v>3486311</v>
      </c>
      <c r="E126" s="516" t="s">
        <v>34</v>
      </c>
      <c r="F126" s="499" t="s">
        <v>255</v>
      </c>
      <c r="G126" s="485">
        <v>3311147</v>
      </c>
      <c r="H126" s="499" t="s">
        <v>255</v>
      </c>
      <c r="I126" s="490">
        <v>3310211</v>
      </c>
      <c r="J126" s="206"/>
      <c r="K126" s="215"/>
      <c r="L126" s="464" t="s">
        <v>236</v>
      </c>
      <c r="M126" s="533" t="s">
        <v>23</v>
      </c>
      <c r="N126" s="448"/>
      <c r="O126" s="547">
        <v>243223</v>
      </c>
      <c r="P126" s="550" t="s">
        <v>195</v>
      </c>
    </row>
    <row r="127" spans="1:16" ht="21" x14ac:dyDescent="0.35">
      <c r="A127" s="511"/>
      <c r="B127" s="61" t="s">
        <v>37</v>
      </c>
      <c r="C127" s="514"/>
      <c r="D127" s="514"/>
      <c r="E127" s="516"/>
      <c r="F127" s="500"/>
      <c r="G127" s="460"/>
      <c r="H127" s="500"/>
      <c r="I127" s="490"/>
      <c r="J127" s="218" t="s">
        <v>22</v>
      </c>
      <c r="K127" s="18" t="s">
        <v>256</v>
      </c>
      <c r="L127" s="465"/>
      <c r="M127" s="462"/>
      <c r="N127" s="449"/>
      <c r="O127" s="548"/>
      <c r="P127" s="551"/>
    </row>
    <row r="128" spans="1:16" ht="21" x14ac:dyDescent="0.25">
      <c r="A128" s="511"/>
      <c r="B128" s="61" t="s">
        <v>257</v>
      </c>
      <c r="C128" s="514"/>
      <c r="D128" s="514"/>
      <c r="E128" s="516"/>
      <c r="F128" s="516" t="s">
        <v>258</v>
      </c>
      <c r="G128" s="508">
        <v>3482824</v>
      </c>
      <c r="H128" s="500"/>
      <c r="I128" s="490"/>
      <c r="J128" s="218" t="s">
        <v>24</v>
      </c>
      <c r="K128" s="16" t="s">
        <v>254</v>
      </c>
      <c r="L128" s="465"/>
      <c r="M128" s="462"/>
      <c r="N128" s="449"/>
      <c r="O128" s="548"/>
      <c r="P128" s="551"/>
    </row>
    <row r="129" spans="1:16" ht="21" x14ac:dyDescent="0.25">
      <c r="A129" s="512"/>
      <c r="B129" s="63"/>
      <c r="C129" s="514"/>
      <c r="D129" s="514"/>
      <c r="E129" s="517"/>
      <c r="F129" s="517"/>
      <c r="G129" s="509"/>
      <c r="H129" s="501"/>
      <c r="I129" s="491"/>
      <c r="J129" s="53"/>
      <c r="K129" s="216"/>
      <c r="L129" s="466"/>
      <c r="M129" s="534"/>
      <c r="N129" s="450"/>
      <c r="O129" s="549"/>
      <c r="P129" s="552"/>
    </row>
    <row r="130" spans="1:16" ht="21" x14ac:dyDescent="0.25">
      <c r="A130" s="556">
        <v>32</v>
      </c>
      <c r="B130" s="58" t="s">
        <v>33</v>
      </c>
      <c r="C130" s="479">
        <v>320000</v>
      </c>
      <c r="D130" s="453">
        <v>301024</v>
      </c>
      <c r="E130" s="483" t="s">
        <v>21</v>
      </c>
      <c r="F130" s="499" t="s">
        <v>232</v>
      </c>
      <c r="G130" s="485">
        <v>296834</v>
      </c>
      <c r="H130" s="499" t="s">
        <v>232</v>
      </c>
      <c r="I130" s="485">
        <v>296834</v>
      </c>
      <c r="J130" s="60"/>
      <c r="K130" s="236"/>
      <c r="L130" s="464" t="s">
        <v>236</v>
      </c>
      <c r="M130" s="467" t="s">
        <v>23</v>
      </c>
      <c r="N130" s="470"/>
      <c r="O130" s="547">
        <v>242889</v>
      </c>
      <c r="P130" s="550" t="s">
        <v>195</v>
      </c>
    </row>
    <row r="131" spans="1:16" ht="21" x14ac:dyDescent="0.35">
      <c r="A131" s="557"/>
      <c r="B131" s="61" t="s">
        <v>37</v>
      </c>
      <c r="C131" s="480"/>
      <c r="D131" s="454"/>
      <c r="E131" s="484"/>
      <c r="F131" s="500"/>
      <c r="G131" s="460"/>
      <c r="H131" s="500"/>
      <c r="I131" s="460"/>
      <c r="J131" s="245" t="s">
        <v>25</v>
      </c>
      <c r="K131" s="18" t="s">
        <v>294</v>
      </c>
      <c r="L131" s="465"/>
      <c r="M131" s="468"/>
      <c r="N131" s="468"/>
      <c r="O131" s="548"/>
      <c r="P131" s="551"/>
    </row>
    <row r="132" spans="1:16" ht="21" x14ac:dyDescent="0.25">
      <c r="A132" s="557"/>
      <c r="B132" s="61" t="s">
        <v>295</v>
      </c>
      <c r="C132" s="480"/>
      <c r="D132" s="454"/>
      <c r="E132" s="484"/>
      <c r="F132" s="500"/>
      <c r="G132" s="460"/>
      <c r="H132" s="500"/>
      <c r="I132" s="460"/>
      <c r="J132" s="245" t="s">
        <v>24</v>
      </c>
      <c r="K132" s="16" t="s">
        <v>296</v>
      </c>
      <c r="L132" s="465"/>
      <c r="M132" s="468"/>
      <c r="N132" s="468"/>
      <c r="O132" s="548"/>
      <c r="P132" s="551"/>
    </row>
    <row r="133" spans="1:16" ht="21" x14ac:dyDescent="0.25">
      <c r="A133" s="558"/>
      <c r="B133" s="63"/>
      <c r="C133" s="481"/>
      <c r="D133" s="497"/>
      <c r="E133" s="498"/>
      <c r="F133" s="501"/>
      <c r="G133" s="461"/>
      <c r="H133" s="501"/>
      <c r="I133" s="461"/>
      <c r="J133" s="64"/>
      <c r="K133" s="238"/>
      <c r="L133" s="466"/>
      <c r="M133" s="469"/>
      <c r="N133" s="469"/>
      <c r="O133" s="549"/>
      <c r="P133" s="552"/>
    </row>
    <row r="134" spans="1:16" ht="21" x14ac:dyDescent="0.25">
      <c r="A134" s="556">
        <v>33</v>
      </c>
      <c r="B134" s="58" t="s">
        <v>297</v>
      </c>
      <c r="C134" s="479">
        <v>248000</v>
      </c>
      <c r="D134" s="453">
        <f>196000*1.07</f>
        <v>209720</v>
      </c>
      <c r="E134" s="483" t="s">
        <v>21</v>
      </c>
      <c r="F134" s="236" t="s">
        <v>210</v>
      </c>
      <c r="G134" s="239">
        <v>209720</v>
      </c>
      <c r="H134" s="457" t="s">
        <v>210</v>
      </c>
      <c r="I134" s="485">
        <v>209720</v>
      </c>
      <c r="J134" s="60"/>
      <c r="K134" s="236"/>
      <c r="L134" s="464" t="s">
        <v>312</v>
      </c>
      <c r="M134" s="467"/>
      <c r="N134" s="467" t="s">
        <v>23</v>
      </c>
      <c r="O134" s="547">
        <v>242889</v>
      </c>
      <c r="P134" s="550" t="s">
        <v>195</v>
      </c>
    </row>
    <row r="135" spans="1:16" ht="21" x14ac:dyDescent="0.35">
      <c r="A135" s="557"/>
      <c r="B135" s="61" t="s">
        <v>298</v>
      </c>
      <c r="C135" s="480"/>
      <c r="D135" s="454"/>
      <c r="E135" s="484"/>
      <c r="F135" s="245" t="s">
        <v>215</v>
      </c>
      <c r="G135" s="243">
        <v>217745</v>
      </c>
      <c r="H135" s="458"/>
      <c r="I135" s="460"/>
      <c r="J135" s="245" t="s">
        <v>22</v>
      </c>
      <c r="K135" s="18" t="s">
        <v>299</v>
      </c>
      <c r="L135" s="465"/>
      <c r="M135" s="530"/>
      <c r="N135" s="530"/>
      <c r="O135" s="548"/>
      <c r="P135" s="551"/>
    </row>
    <row r="136" spans="1:16" ht="21" x14ac:dyDescent="0.25">
      <c r="A136" s="557"/>
      <c r="B136" s="61" t="s">
        <v>1</v>
      </c>
      <c r="C136" s="480"/>
      <c r="D136" s="454"/>
      <c r="E136" s="484"/>
      <c r="F136" s="506" t="s">
        <v>212</v>
      </c>
      <c r="G136" s="508">
        <v>237540</v>
      </c>
      <c r="H136" s="458"/>
      <c r="I136" s="460"/>
      <c r="J136" s="245" t="s">
        <v>24</v>
      </c>
      <c r="K136" s="16" t="s">
        <v>300</v>
      </c>
      <c r="L136" s="465"/>
      <c r="M136" s="530"/>
      <c r="N136" s="530"/>
      <c r="O136" s="548"/>
      <c r="P136" s="551"/>
    </row>
    <row r="137" spans="1:16" ht="21" x14ac:dyDescent="0.25">
      <c r="A137" s="557"/>
      <c r="B137" s="63" t="s">
        <v>301</v>
      </c>
      <c r="C137" s="480"/>
      <c r="D137" s="454"/>
      <c r="E137" s="484"/>
      <c r="F137" s="507"/>
      <c r="G137" s="509"/>
      <c r="H137" s="459"/>
      <c r="I137" s="461"/>
      <c r="J137" s="245"/>
      <c r="K137" s="16"/>
      <c r="L137" s="466"/>
      <c r="M137" s="530"/>
      <c r="N137" s="530"/>
      <c r="O137" s="549"/>
      <c r="P137" s="552"/>
    </row>
    <row r="138" spans="1:16" ht="21" x14ac:dyDescent="0.25">
      <c r="A138" s="556">
        <v>34</v>
      </c>
      <c r="B138" s="58" t="s">
        <v>302</v>
      </c>
      <c r="C138" s="479">
        <v>450000</v>
      </c>
      <c r="D138" s="453">
        <v>481500</v>
      </c>
      <c r="E138" s="483" t="s">
        <v>21</v>
      </c>
      <c r="F138" s="240" t="s">
        <v>210</v>
      </c>
      <c r="G138" s="239">
        <v>481500</v>
      </c>
      <c r="H138" s="499" t="s">
        <v>210</v>
      </c>
      <c r="I138" s="485">
        <v>481500</v>
      </c>
      <c r="J138" s="60"/>
      <c r="K138" s="236"/>
      <c r="L138" s="464" t="s">
        <v>312</v>
      </c>
      <c r="M138" s="482"/>
      <c r="N138" s="467" t="s">
        <v>23</v>
      </c>
      <c r="O138" s="547">
        <v>242889</v>
      </c>
      <c r="P138" s="550" t="s">
        <v>195</v>
      </c>
    </row>
    <row r="139" spans="1:16" ht="21" x14ac:dyDescent="0.35">
      <c r="A139" s="557"/>
      <c r="B139" s="61" t="s">
        <v>303</v>
      </c>
      <c r="C139" s="480"/>
      <c r="D139" s="454"/>
      <c r="E139" s="484"/>
      <c r="F139" s="506" t="s">
        <v>212</v>
      </c>
      <c r="G139" s="508">
        <v>520255.4</v>
      </c>
      <c r="H139" s="500"/>
      <c r="I139" s="460"/>
      <c r="J139" s="245" t="s">
        <v>22</v>
      </c>
      <c r="K139" s="18" t="s">
        <v>304</v>
      </c>
      <c r="L139" s="465"/>
      <c r="M139" s="531"/>
      <c r="N139" s="530"/>
      <c r="O139" s="548"/>
      <c r="P139" s="551"/>
    </row>
    <row r="140" spans="1:16" ht="21" x14ac:dyDescent="0.25">
      <c r="A140" s="557"/>
      <c r="B140" s="61" t="s">
        <v>305</v>
      </c>
      <c r="C140" s="480"/>
      <c r="D140" s="454"/>
      <c r="E140" s="484"/>
      <c r="F140" s="506"/>
      <c r="G140" s="508"/>
      <c r="H140" s="500"/>
      <c r="I140" s="460"/>
      <c r="J140" s="245" t="s">
        <v>24</v>
      </c>
      <c r="K140" s="16" t="s">
        <v>300</v>
      </c>
      <c r="L140" s="465"/>
      <c r="M140" s="531"/>
      <c r="N140" s="530"/>
      <c r="O140" s="548"/>
      <c r="P140" s="551"/>
    </row>
    <row r="141" spans="1:16" ht="21" x14ac:dyDescent="0.25">
      <c r="A141" s="557"/>
      <c r="B141" s="63"/>
      <c r="C141" s="480"/>
      <c r="D141" s="454"/>
      <c r="E141" s="484"/>
      <c r="F141" s="242" t="s">
        <v>215</v>
      </c>
      <c r="G141" s="244">
        <v>534893</v>
      </c>
      <c r="H141" s="501"/>
      <c r="I141" s="461"/>
      <c r="J141" s="245"/>
      <c r="K141" s="16"/>
      <c r="L141" s="466"/>
      <c r="M141" s="532"/>
      <c r="N141" s="530"/>
      <c r="O141" s="549"/>
      <c r="P141" s="552"/>
    </row>
    <row r="142" spans="1:16" ht="21" x14ac:dyDescent="0.25">
      <c r="A142" s="556">
        <v>35</v>
      </c>
      <c r="B142" s="58" t="s">
        <v>306</v>
      </c>
      <c r="C142" s="479">
        <v>29600</v>
      </c>
      <c r="D142" s="453">
        <v>31672</v>
      </c>
      <c r="E142" s="483" t="s">
        <v>21</v>
      </c>
      <c r="F142" s="499" t="s">
        <v>307</v>
      </c>
      <c r="G142" s="485">
        <v>31672</v>
      </c>
      <c r="H142" s="499" t="s">
        <v>307</v>
      </c>
      <c r="I142" s="485">
        <v>31672</v>
      </c>
      <c r="J142" s="60"/>
      <c r="K142" s="236"/>
      <c r="L142" s="464" t="s">
        <v>316</v>
      </c>
      <c r="M142" s="467" t="s">
        <v>23</v>
      </c>
      <c r="N142" s="467"/>
      <c r="O142" s="547">
        <v>242889</v>
      </c>
      <c r="P142" s="550" t="s">
        <v>195</v>
      </c>
    </row>
    <row r="143" spans="1:16" ht="21" x14ac:dyDescent="0.35">
      <c r="A143" s="557"/>
      <c r="B143" s="61" t="s">
        <v>308</v>
      </c>
      <c r="C143" s="480"/>
      <c r="D143" s="454"/>
      <c r="E143" s="484"/>
      <c r="F143" s="500"/>
      <c r="G143" s="460"/>
      <c r="H143" s="500"/>
      <c r="I143" s="460"/>
      <c r="J143" s="245" t="s">
        <v>22</v>
      </c>
      <c r="K143" s="18" t="s">
        <v>309</v>
      </c>
      <c r="L143" s="465"/>
      <c r="M143" s="530"/>
      <c r="N143" s="530"/>
      <c r="O143" s="548"/>
      <c r="P143" s="551"/>
    </row>
    <row r="144" spans="1:16" ht="21" x14ac:dyDescent="0.25">
      <c r="A144" s="557"/>
      <c r="B144" s="61"/>
      <c r="C144" s="480"/>
      <c r="D144" s="454"/>
      <c r="E144" s="484"/>
      <c r="F144" s="241" t="s">
        <v>310</v>
      </c>
      <c r="G144" s="243">
        <v>39590</v>
      </c>
      <c r="H144" s="500"/>
      <c r="I144" s="460"/>
      <c r="J144" s="245" t="s">
        <v>24</v>
      </c>
      <c r="K144" s="16" t="s">
        <v>293</v>
      </c>
      <c r="L144" s="465"/>
      <c r="M144" s="530"/>
      <c r="N144" s="530"/>
      <c r="O144" s="548"/>
      <c r="P144" s="551"/>
    </row>
    <row r="145" spans="1:16" ht="21" x14ac:dyDescent="0.25">
      <c r="A145" s="558"/>
      <c r="B145" s="63"/>
      <c r="C145" s="481"/>
      <c r="D145" s="497"/>
      <c r="E145" s="498"/>
      <c r="F145" s="242" t="s">
        <v>311</v>
      </c>
      <c r="G145" s="244">
        <v>47508</v>
      </c>
      <c r="H145" s="501"/>
      <c r="I145" s="461"/>
      <c r="J145" s="64"/>
      <c r="K145" s="238"/>
      <c r="L145" s="466"/>
      <c r="M145" s="530"/>
      <c r="N145" s="530"/>
      <c r="O145" s="549"/>
      <c r="P145" s="552"/>
    </row>
    <row r="146" spans="1:16" ht="21" x14ac:dyDescent="0.25">
      <c r="A146" s="510">
        <v>36</v>
      </c>
      <c r="B146" s="58" t="s">
        <v>287</v>
      </c>
      <c r="C146" s="513">
        <v>3184766.36</v>
      </c>
      <c r="D146" s="513">
        <v>3407700</v>
      </c>
      <c r="E146" s="515" t="s">
        <v>34</v>
      </c>
      <c r="F146" s="499" t="s">
        <v>30</v>
      </c>
      <c r="G146" s="485">
        <v>3300000</v>
      </c>
      <c r="H146" s="499" t="s">
        <v>30</v>
      </c>
      <c r="I146" s="489">
        <v>3296329</v>
      </c>
      <c r="J146" s="60"/>
      <c r="K146" s="236"/>
      <c r="L146" s="464" t="s">
        <v>31</v>
      </c>
      <c r="M146" s="482" t="s">
        <v>23</v>
      </c>
      <c r="N146" s="470"/>
      <c r="O146" s="547">
        <v>242889</v>
      </c>
      <c r="P146" s="550" t="s">
        <v>195</v>
      </c>
    </row>
    <row r="147" spans="1:16" ht="21" x14ac:dyDescent="0.35">
      <c r="A147" s="511"/>
      <c r="B147" s="61" t="s">
        <v>26</v>
      </c>
      <c r="C147" s="514"/>
      <c r="D147" s="514"/>
      <c r="E147" s="516"/>
      <c r="F147" s="500"/>
      <c r="G147" s="460"/>
      <c r="H147" s="500"/>
      <c r="I147" s="490"/>
      <c r="J147" s="245" t="s">
        <v>25</v>
      </c>
      <c r="K147" s="18" t="s">
        <v>288</v>
      </c>
      <c r="L147" s="465"/>
      <c r="M147" s="531"/>
      <c r="N147" s="468"/>
      <c r="O147" s="548"/>
      <c r="P147" s="551"/>
    </row>
    <row r="148" spans="1:16" ht="21" x14ac:dyDescent="0.25">
      <c r="A148" s="511"/>
      <c r="B148" s="61" t="s">
        <v>289</v>
      </c>
      <c r="C148" s="514"/>
      <c r="D148" s="514"/>
      <c r="E148" s="516"/>
      <c r="F148" s="500"/>
      <c r="G148" s="460"/>
      <c r="H148" s="500"/>
      <c r="I148" s="490"/>
      <c r="J148" s="245" t="s">
        <v>24</v>
      </c>
      <c r="K148" s="16" t="s">
        <v>290</v>
      </c>
      <c r="L148" s="465"/>
      <c r="M148" s="531"/>
      <c r="N148" s="468"/>
      <c r="O148" s="548"/>
      <c r="P148" s="551"/>
    </row>
    <row r="149" spans="1:16" ht="21" x14ac:dyDescent="0.25">
      <c r="A149" s="511"/>
      <c r="B149" s="63"/>
      <c r="C149" s="514"/>
      <c r="D149" s="514"/>
      <c r="E149" s="517"/>
      <c r="F149" s="501"/>
      <c r="G149" s="460"/>
      <c r="H149" s="501"/>
      <c r="I149" s="490"/>
      <c r="J149" s="207"/>
      <c r="K149" s="237"/>
      <c r="L149" s="466"/>
      <c r="M149" s="532"/>
      <c r="N149" s="469"/>
      <c r="O149" s="549"/>
      <c r="P149" s="552"/>
    </row>
    <row r="150" spans="1:16" ht="21" x14ac:dyDescent="0.25">
      <c r="A150" s="510">
        <v>37</v>
      </c>
      <c r="B150" s="58" t="s">
        <v>33</v>
      </c>
      <c r="C150" s="535">
        <v>9345000</v>
      </c>
      <c r="D150" s="535">
        <v>8264854</v>
      </c>
      <c r="E150" s="516" t="s">
        <v>34</v>
      </c>
      <c r="F150" s="499" t="s">
        <v>232</v>
      </c>
      <c r="G150" s="485">
        <v>7450000</v>
      </c>
      <c r="H150" s="486" t="s">
        <v>232</v>
      </c>
      <c r="I150" s="489">
        <v>7447760</v>
      </c>
      <c r="J150" s="60"/>
      <c r="K150" s="236"/>
      <c r="L150" s="464" t="s">
        <v>236</v>
      </c>
      <c r="M150" s="482" t="s">
        <v>23</v>
      </c>
      <c r="N150" s="470"/>
      <c r="O150" s="547">
        <v>242889</v>
      </c>
      <c r="P150" s="550" t="s">
        <v>195</v>
      </c>
    </row>
    <row r="151" spans="1:16" ht="21" x14ac:dyDescent="0.35">
      <c r="A151" s="511"/>
      <c r="B151" s="61" t="s">
        <v>37</v>
      </c>
      <c r="C151" s="514"/>
      <c r="D151" s="514"/>
      <c r="E151" s="516"/>
      <c r="F151" s="500"/>
      <c r="G151" s="460"/>
      <c r="H151" s="487"/>
      <c r="I151" s="490"/>
      <c r="J151" s="245" t="s">
        <v>22</v>
      </c>
      <c r="K151" s="18" t="s">
        <v>291</v>
      </c>
      <c r="L151" s="465"/>
      <c r="M151" s="531"/>
      <c r="N151" s="468"/>
      <c r="O151" s="548"/>
      <c r="P151" s="551"/>
    </row>
    <row r="152" spans="1:16" ht="21" x14ac:dyDescent="0.25">
      <c r="A152" s="511"/>
      <c r="B152" s="61" t="s">
        <v>292</v>
      </c>
      <c r="C152" s="514"/>
      <c r="D152" s="514"/>
      <c r="E152" s="516"/>
      <c r="F152" s="241" t="s">
        <v>205</v>
      </c>
      <c r="G152" s="243">
        <v>7585000</v>
      </c>
      <c r="H152" s="487"/>
      <c r="I152" s="490"/>
      <c r="J152" s="245" t="s">
        <v>24</v>
      </c>
      <c r="K152" s="16" t="s">
        <v>293</v>
      </c>
      <c r="L152" s="465"/>
      <c r="M152" s="531"/>
      <c r="N152" s="468"/>
      <c r="O152" s="548"/>
      <c r="P152" s="551"/>
    </row>
    <row r="153" spans="1:16" ht="21" x14ac:dyDescent="0.25">
      <c r="A153" s="512"/>
      <c r="B153" s="63"/>
      <c r="C153" s="514"/>
      <c r="D153" s="514"/>
      <c r="E153" s="517"/>
      <c r="F153" s="242" t="s">
        <v>273</v>
      </c>
      <c r="G153" s="244">
        <v>7850000</v>
      </c>
      <c r="H153" s="488"/>
      <c r="I153" s="491"/>
      <c r="J153" s="64"/>
      <c r="K153" s="238"/>
      <c r="L153" s="466"/>
      <c r="M153" s="532"/>
      <c r="N153" s="469"/>
      <c r="O153" s="549"/>
      <c r="P153" s="552"/>
    </row>
    <row r="154" spans="1:16" ht="21" x14ac:dyDescent="0.25">
      <c r="A154" s="556">
        <v>38</v>
      </c>
      <c r="B154" s="58" t="s">
        <v>319</v>
      </c>
      <c r="C154" s="479">
        <v>40158</v>
      </c>
      <c r="D154" s="453">
        <v>42969.06</v>
      </c>
      <c r="E154" s="483" t="s">
        <v>21</v>
      </c>
      <c r="F154" s="272" t="s">
        <v>320</v>
      </c>
      <c r="G154" s="270">
        <v>42969.06</v>
      </c>
      <c r="H154" s="499" t="s">
        <v>320</v>
      </c>
      <c r="I154" s="485">
        <v>42969.06</v>
      </c>
      <c r="J154" s="60"/>
      <c r="K154" s="264"/>
      <c r="L154" s="464" t="s">
        <v>355</v>
      </c>
      <c r="M154" s="467" t="s">
        <v>23</v>
      </c>
      <c r="N154" s="470"/>
      <c r="O154" s="559">
        <v>243285</v>
      </c>
      <c r="P154" s="550" t="s">
        <v>195</v>
      </c>
    </row>
    <row r="155" spans="1:16" ht="21" x14ac:dyDescent="0.35">
      <c r="A155" s="557"/>
      <c r="B155" s="61" t="s">
        <v>118</v>
      </c>
      <c r="C155" s="480"/>
      <c r="D155" s="454"/>
      <c r="E155" s="484"/>
      <c r="F155" s="265" t="s">
        <v>321</v>
      </c>
      <c r="G155" s="267">
        <v>47390.3</v>
      </c>
      <c r="H155" s="500"/>
      <c r="I155" s="460"/>
      <c r="J155" s="273" t="s">
        <v>22</v>
      </c>
      <c r="K155" s="18" t="s">
        <v>322</v>
      </c>
      <c r="L155" s="465"/>
      <c r="M155" s="530"/>
      <c r="N155" s="468"/>
      <c r="O155" s="560"/>
      <c r="P155" s="551"/>
    </row>
    <row r="156" spans="1:16" ht="21" x14ac:dyDescent="0.25">
      <c r="A156" s="557"/>
      <c r="B156" s="61" t="s">
        <v>323</v>
      </c>
      <c r="C156" s="480"/>
      <c r="D156" s="454"/>
      <c r="E156" s="484"/>
      <c r="F156" s="265" t="s">
        <v>324</v>
      </c>
      <c r="G156" s="267">
        <v>47636.4</v>
      </c>
      <c r="H156" s="500"/>
      <c r="I156" s="460"/>
      <c r="J156" s="273" t="s">
        <v>24</v>
      </c>
      <c r="K156" s="16" t="s">
        <v>325</v>
      </c>
      <c r="L156" s="465"/>
      <c r="M156" s="530"/>
      <c r="N156" s="468"/>
      <c r="O156" s="561"/>
      <c r="P156" s="552"/>
    </row>
    <row r="157" spans="1:16" ht="21" x14ac:dyDescent="0.25">
      <c r="A157" s="556">
        <v>39</v>
      </c>
      <c r="B157" s="58" t="s">
        <v>33</v>
      </c>
      <c r="C157" s="479">
        <v>320000</v>
      </c>
      <c r="D157" s="453">
        <v>241535</v>
      </c>
      <c r="E157" s="483" t="s">
        <v>21</v>
      </c>
      <c r="F157" s="457" t="s">
        <v>30</v>
      </c>
      <c r="G157" s="518">
        <v>237585</v>
      </c>
      <c r="H157" s="457" t="s">
        <v>30</v>
      </c>
      <c r="I157" s="485">
        <v>237585</v>
      </c>
      <c r="J157" s="60"/>
      <c r="K157" s="264"/>
      <c r="L157" s="464" t="s">
        <v>236</v>
      </c>
      <c r="M157" s="467" t="s">
        <v>23</v>
      </c>
      <c r="N157" s="467"/>
      <c r="O157" s="547">
        <v>243285</v>
      </c>
      <c r="P157" s="550" t="s">
        <v>195</v>
      </c>
    </row>
    <row r="158" spans="1:16" ht="21" x14ac:dyDescent="0.35">
      <c r="A158" s="557"/>
      <c r="B158" s="61" t="s">
        <v>37</v>
      </c>
      <c r="C158" s="480"/>
      <c r="D158" s="454"/>
      <c r="E158" s="484"/>
      <c r="F158" s="458"/>
      <c r="G158" s="508"/>
      <c r="H158" s="458"/>
      <c r="I158" s="460"/>
      <c r="J158" s="273" t="s">
        <v>25</v>
      </c>
      <c r="K158" s="18" t="s">
        <v>326</v>
      </c>
      <c r="L158" s="465"/>
      <c r="M158" s="530"/>
      <c r="N158" s="530"/>
      <c r="O158" s="548"/>
      <c r="P158" s="551"/>
    </row>
    <row r="159" spans="1:16" ht="21" x14ac:dyDescent="0.25">
      <c r="A159" s="557"/>
      <c r="B159" s="61" t="s">
        <v>327</v>
      </c>
      <c r="C159" s="480"/>
      <c r="D159" s="454"/>
      <c r="E159" s="484"/>
      <c r="F159" s="458"/>
      <c r="G159" s="508"/>
      <c r="H159" s="458"/>
      <c r="I159" s="460"/>
      <c r="J159" s="273" t="s">
        <v>24</v>
      </c>
      <c r="K159" s="16" t="s">
        <v>328</v>
      </c>
      <c r="L159" s="465"/>
      <c r="M159" s="530"/>
      <c r="N159" s="530"/>
      <c r="O159" s="548"/>
      <c r="P159" s="551"/>
    </row>
    <row r="160" spans="1:16" ht="21" x14ac:dyDescent="0.25">
      <c r="A160" s="557"/>
      <c r="B160" s="63"/>
      <c r="C160" s="480"/>
      <c r="D160" s="454"/>
      <c r="E160" s="484"/>
      <c r="F160" s="459"/>
      <c r="G160" s="509"/>
      <c r="H160" s="459"/>
      <c r="I160" s="461"/>
      <c r="J160" s="273"/>
      <c r="K160" s="16"/>
      <c r="L160" s="466"/>
      <c r="M160" s="536"/>
      <c r="N160" s="536"/>
      <c r="O160" s="549"/>
      <c r="P160" s="552"/>
    </row>
    <row r="161" spans="1:16" ht="21" x14ac:dyDescent="0.25">
      <c r="A161" s="556">
        <v>40</v>
      </c>
      <c r="B161" s="58" t="s">
        <v>329</v>
      </c>
      <c r="C161" s="479">
        <v>37520</v>
      </c>
      <c r="D161" s="453">
        <v>40146.400000000001</v>
      </c>
      <c r="E161" s="483" t="s">
        <v>21</v>
      </c>
      <c r="F161" s="272" t="s">
        <v>73</v>
      </c>
      <c r="G161" s="270">
        <v>40146.400000000001</v>
      </c>
      <c r="H161" s="499" t="s">
        <v>73</v>
      </c>
      <c r="I161" s="485">
        <v>40146.400000000001</v>
      </c>
      <c r="J161" s="60"/>
      <c r="K161" s="264"/>
      <c r="L161" s="464" t="s">
        <v>357</v>
      </c>
      <c r="M161" s="530" t="s">
        <v>23</v>
      </c>
      <c r="N161" s="530"/>
      <c r="O161" s="547">
        <v>243285</v>
      </c>
      <c r="P161" s="550" t="s">
        <v>195</v>
      </c>
    </row>
    <row r="162" spans="1:16" ht="21" x14ac:dyDescent="0.35">
      <c r="A162" s="557"/>
      <c r="B162" s="61" t="s">
        <v>330</v>
      </c>
      <c r="C162" s="480"/>
      <c r="D162" s="454"/>
      <c r="E162" s="484"/>
      <c r="F162" s="506" t="s">
        <v>331</v>
      </c>
      <c r="G162" s="508">
        <v>41601.599999999999</v>
      </c>
      <c r="H162" s="500"/>
      <c r="I162" s="460"/>
      <c r="J162" s="273" t="s">
        <v>22</v>
      </c>
      <c r="K162" s="18" t="s">
        <v>332</v>
      </c>
      <c r="L162" s="465"/>
      <c r="M162" s="530"/>
      <c r="N162" s="530"/>
      <c r="O162" s="548"/>
      <c r="P162" s="551"/>
    </row>
    <row r="163" spans="1:16" ht="21" x14ac:dyDescent="0.25">
      <c r="A163" s="557"/>
      <c r="B163" s="61"/>
      <c r="C163" s="480"/>
      <c r="D163" s="454"/>
      <c r="E163" s="484"/>
      <c r="F163" s="506"/>
      <c r="G163" s="508"/>
      <c r="H163" s="500"/>
      <c r="I163" s="460"/>
      <c r="J163" s="273" t="s">
        <v>24</v>
      </c>
      <c r="K163" s="16" t="s">
        <v>333</v>
      </c>
      <c r="L163" s="465"/>
      <c r="M163" s="530"/>
      <c r="N163" s="530"/>
      <c r="O163" s="548"/>
      <c r="P163" s="551"/>
    </row>
    <row r="164" spans="1:16" ht="21" x14ac:dyDescent="0.25">
      <c r="A164" s="557"/>
      <c r="B164" s="63"/>
      <c r="C164" s="480"/>
      <c r="D164" s="454"/>
      <c r="E164" s="484"/>
      <c r="F164" s="266" t="s">
        <v>334</v>
      </c>
      <c r="G164" s="268">
        <v>42051</v>
      </c>
      <c r="H164" s="501"/>
      <c r="I164" s="461"/>
      <c r="J164" s="273"/>
      <c r="K164" s="16"/>
      <c r="L164" s="466"/>
      <c r="M164" s="536"/>
      <c r="N164" s="536"/>
      <c r="O164" s="549"/>
      <c r="P164" s="552"/>
    </row>
    <row r="165" spans="1:16" ht="21" x14ac:dyDescent="0.25">
      <c r="A165" s="556">
        <v>41</v>
      </c>
      <c r="B165" s="58" t="s">
        <v>335</v>
      </c>
      <c r="C165" s="513">
        <v>934500</v>
      </c>
      <c r="D165" s="513">
        <v>999048</v>
      </c>
      <c r="E165" s="515" t="s">
        <v>34</v>
      </c>
      <c r="F165" s="457" t="s">
        <v>262</v>
      </c>
      <c r="G165" s="485">
        <v>978900</v>
      </c>
      <c r="H165" s="457" t="s">
        <v>262</v>
      </c>
      <c r="I165" s="489">
        <v>976986</v>
      </c>
      <c r="J165" s="41"/>
      <c r="K165" s="41"/>
      <c r="L165" s="464" t="s">
        <v>350</v>
      </c>
      <c r="M165" s="482" t="s">
        <v>23</v>
      </c>
      <c r="N165" s="470"/>
      <c r="O165" s="547">
        <v>243285</v>
      </c>
      <c r="P165" s="550" t="s">
        <v>195</v>
      </c>
    </row>
    <row r="166" spans="1:16" ht="21" x14ac:dyDescent="0.35">
      <c r="A166" s="557"/>
      <c r="B166" s="61" t="s">
        <v>336</v>
      </c>
      <c r="C166" s="514"/>
      <c r="D166" s="514"/>
      <c r="E166" s="516"/>
      <c r="F166" s="458"/>
      <c r="G166" s="460"/>
      <c r="H166" s="458"/>
      <c r="I166" s="490"/>
      <c r="J166" s="273" t="s">
        <v>25</v>
      </c>
      <c r="K166" s="18" t="s">
        <v>337</v>
      </c>
      <c r="L166" s="465"/>
      <c r="M166" s="531"/>
      <c r="N166" s="468"/>
      <c r="O166" s="548"/>
      <c r="P166" s="551"/>
    </row>
    <row r="167" spans="1:16" ht="21" x14ac:dyDescent="0.25">
      <c r="A167" s="557"/>
      <c r="B167" s="61" t="s">
        <v>338</v>
      </c>
      <c r="C167" s="514"/>
      <c r="D167" s="514"/>
      <c r="E167" s="516"/>
      <c r="F167" s="458"/>
      <c r="G167" s="460"/>
      <c r="H167" s="458"/>
      <c r="I167" s="490"/>
      <c r="J167" s="273" t="s">
        <v>24</v>
      </c>
      <c r="K167" s="16" t="s">
        <v>339</v>
      </c>
      <c r="L167" s="465"/>
      <c r="M167" s="531"/>
      <c r="N167" s="468"/>
      <c r="O167" s="548"/>
      <c r="P167" s="551"/>
    </row>
    <row r="168" spans="1:16" ht="21" x14ac:dyDescent="0.25">
      <c r="A168" s="557"/>
      <c r="B168" s="61"/>
      <c r="C168" s="514"/>
      <c r="D168" s="514"/>
      <c r="E168" s="517"/>
      <c r="F168" s="459"/>
      <c r="G168" s="461"/>
      <c r="H168" s="459"/>
      <c r="I168" s="491"/>
      <c r="J168" s="54"/>
      <c r="K168" s="54"/>
      <c r="L168" s="466"/>
      <c r="M168" s="532"/>
      <c r="N168" s="469"/>
      <c r="O168" s="549"/>
      <c r="P168" s="552"/>
    </row>
    <row r="169" spans="1:16" ht="21" x14ac:dyDescent="0.25">
      <c r="A169" s="556">
        <v>42</v>
      </c>
      <c r="B169" s="58" t="s">
        <v>33</v>
      </c>
      <c r="C169" s="535">
        <v>4672000</v>
      </c>
      <c r="D169" s="535">
        <v>4622690</v>
      </c>
      <c r="E169" s="515" t="s">
        <v>34</v>
      </c>
      <c r="F169" s="457" t="s">
        <v>205</v>
      </c>
      <c r="G169" s="485">
        <v>4081835</v>
      </c>
      <c r="H169" s="457" t="s">
        <v>205</v>
      </c>
      <c r="I169" s="489">
        <v>4081789</v>
      </c>
      <c r="J169" s="41"/>
      <c r="K169" s="41"/>
      <c r="L169" s="464" t="s">
        <v>36</v>
      </c>
      <c r="M169" s="482" t="s">
        <v>23</v>
      </c>
      <c r="N169" s="470"/>
      <c r="O169" s="547">
        <v>243285</v>
      </c>
      <c r="P169" s="550" t="s">
        <v>195</v>
      </c>
    </row>
    <row r="170" spans="1:16" ht="21" x14ac:dyDescent="0.35">
      <c r="A170" s="557"/>
      <c r="B170" s="61" t="s">
        <v>37</v>
      </c>
      <c r="C170" s="514"/>
      <c r="D170" s="514"/>
      <c r="E170" s="516"/>
      <c r="F170" s="458"/>
      <c r="G170" s="460"/>
      <c r="H170" s="458"/>
      <c r="I170" s="490"/>
      <c r="J170" s="273" t="s">
        <v>25</v>
      </c>
      <c r="K170" s="18" t="s">
        <v>340</v>
      </c>
      <c r="L170" s="465"/>
      <c r="M170" s="531"/>
      <c r="N170" s="468"/>
      <c r="O170" s="548"/>
      <c r="P170" s="551"/>
    </row>
    <row r="171" spans="1:16" ht="21" x14ac:dyDescent="0.25">
      <c r="A171" s="557"/>
      <c r="B171" s="61" t="s">
        <v>341</v>
      </c>
      <c r="C171" s="514"/>
      <c r="D171" s="514"/>
      <c r="E171" s="516"/>
      <c r="F171" s="458"/>
      <c r="G171" s="460"/>
      <c r="H171" s="458"/>
      <c r="I171" s="490"/>
      <c r="J171" s="273" t="s">
        <v>24</v>
      </c>
      <c r="K171" s="16" t="s">
        <v>339</v>
      </c>
      <c r="L171" s="465"/>
      <c r="M171" s="531"/>
      <c r="N171" s="468"/>
      <c r="O171" s="548"/>
      <c r="P171" s="551"/>
    </row>
    <row r="172" spans="1:16" ht="21" x14ac:dyDescent="0.25">
      <c r="A172" s="558"/>
      <c r="B172" s="63"/>
      <c r="C172" s="514"/>
      <c r="D172" s="514"/>
      <c r="E172" s="517"/>
      <c r="F172" s="459"/>
      <c r="G172" s="461"/>
      <c r="H172" s="459"/>
      <c r="I172" s="491"/>
      <c r="J172" s="42"/>
      <c r="K172" s="42"/>
      <c r="L172" s="466"/>
      <c r="M172" s="532"/>
      <c r="N172" s="469"/>
      <c r="O172" s="549"/>
      <c r="P172" s="552"/>
    </row>
    <row r="173" spans="1:16" ht="21" x14ac:dyDescent="0.25">
      <c r="A173" s="557">
        <v>43</v>
      </c>
      <c r="B173" s="58" t="s">
        <v>33</v>
      </c>
      <c r="C173" s="535">
        <v>6000000</v>
      </c>
      <c r="D173" s="535">
        <v>5520089</v>
      </c>
      <c r="E173" s="515" t="s">
        <v>34</v>
      </c>
      <c r="F173" s="207" t="s">
        <v>35</v>
      </c>
      <c r="G173" s="271">
        <v>4600000</v>
      </c>
      <c r="H173" s="499" t="s">
        <v>35</v>
      </c>
      <c r="I173" s="489">
        <v>4596896</v>
      </c>
      <c r="J173" s="54"/>
      <c r="K173" s="54"/>
      <c r="L173" s="464" t="s">
        <v>36</v>
      </c>
      <c r="M173" s="482" t="s">
        <v>23</v>
      </c>
      <c r="N173" s="470"/>
      <c r="O173" s="547">
        <v>243285</v>
      </c>
      <c r="P173" s="550" t="s">
        <v>195</v>
      </c>
    </row>
    <row r="174" spans="1:16" ht="21" x14ac:dyDescent="0.35">
      <c r="A174" s="557"/>
      <c r="B174" s="61" t="s">
        <v>37</v>
      </c>
      <c r="C174" s="514"/>
      <c r="D174" s="514"/>
      <c r="E174" s="516"/>
      <c r="F174" s="506" t="s">
        <v>232</v>
      </c>
      <c r="G174" s="508">
        <v>4980000</v>
      </c>
      <c r="H174" s="500"/>
      <c r="I174" s="490"/>
      <c r="J174" s="273" t="s">
        <v>22</v>
      </c>
      <c r="K174" s="18" t="s">
        <v>342</v>
      </c>
      <c r="L174" s="465"/>
      <c r="M174" s="531"/>
      <c r="N174" s="468"/>
      <c r="O174" s="548"/>
      <c r="P174" s="551"/>
    </row>
    <row r="175" spans="1:16" ht="21" x14ac:dyDescent="0.25">
      <c r="A175" s="557"/>
      <c r="B175" s="61" t="s">
        <v>343</v>
      </c>
      <c r="C175" s="514"/>
      <c r="D175" s="514"/>
      <c r="E175" s="516"/>
      <c r="F175" s="506"/>
      <c r="G175" s="508"/>
      <c r="H175" s="500"/>
      <c r="I175" s="490"/>
      <c r="J175" s="273" t="s">
        <v>24</v>
      </c>
      <c r="K175" s="16" t="s">
        <v>344</v>
      </c>
      <c r="L175" s="465"/>
      <c r="M175" s="531"/>
      <c r="N175" s="468"/>
      <c r="O175" s="548"/>
      <c r="P175" s="551"/>
    </row>
    <row r="176" spans="1:16" ht="21" x14ac:dyDescent="0.25">
      <c r="A176" s="558"/>
      <c r="B176" s="63"/>
      <c r="C176" s="514"/>
      <c r="D176" s="514"/>
      <c r="E176" s="517"/>
      <c r="F176" s="263" t="s">
        <v>205</v>
      </c>
      <c r="G176" s="268">
        <v>5034321</v>
      </c>
      <c r="H176" s="501"/>
      <c r="I176" s="491"/>
      <c r="J176" s="42"/>
      <c r="K176" s="42"/>
      <c r="L176" s="466"/>
      <c r="M176" s="532"/>
      <c r="N176" s="469"/>
      <c r="O176" s="549"/>
      <c r="P176" s="552"/>
    </row>
    <row r="177" spans="1:16" ht="21" x14ac:dyDescent="0.25">
      <c r="A177" s="510">
        <v>44</v>
      </c>
      <c r="B177" s="58" t="s">
        <v>33</v>
      </c>
      <c r="C177" s="513">
        <v>3150000</v>
      </c>
      <c r="D177" s="513">
        <v>3093221</v>
      </c>
      <c r="E177" s="515" t="s">
        <v>34</v>
      </c>
      <c r="F177" s="499" t="s">
        <v>205</v>
      </c>
      <c r="G177" s="485">
        <v>3090000</v>
      </c>
      <c r="H177" s="499" t="s">
        <v>205</v>
      </c>
      <c r="I177" s="489">
        <v>3076436</v>
      </c>
      <c r="J177" s="60"/>
      <c r="K177" s="264"/>
      <c r="L177" s="464" t="s">
        <v>36</v>
      </c>
      <c r="M177" s="482" t="s">
        <v>23</v>
      </c>
      <c r="N177" s="470"/>
      <c r="O177" s="547">
        <v>243285</v>
      </c>
      <c r="P177" s="550" t="s">
        <v>195</v>
      </c>
    </row>
    <row r="178" spans="1:16" ht="21" x14ac:dyDescent="0.35">
      <c r="A178" s="511"/>
      <c r="B178" s="61" t="s">
        <v>37</v>
      </c>
      <c r="C178" s="514"/>
      <c r="D178" s="514"/>
      <c r="E178" s="516"/>
      <c r="F178" s="500"/>
      <c r="G178" s="460"/>
      <c r="H178" s="500"/>
      <c r="I178" s="490"/>
      <c r="J178" s="273" t="s">
        <v>25</v>
      </c>
      <c r="K178" s="18" t="s">
        <v>345</v>
      </c>
      <c r="L178" s="465"/>
      <c r="M178" s="531"/>
      <c r="N178" s="468"/>
      <c r="O178" s="548"/>
      <c r="P178" s="551"/>
    </row>
    <row r="179" spans="1:16" ht="21" x14ac:dyDescent="0.25">
      <c r="A179" s="511"/>
      <c r="B179" s="61" t="s">
        <v>346</v>
      </c>
      <c r="C179" s="514"/>
      <c r="D179" s="514"/>
      <c r="E179" s="516"/>
      <c r="F179" s="500"/>
      <c r="G179" s="460"/>
      <c r="H179" s="500"/>
      <c r="I179" s="490"/>
      <c r="J179" s="273" t="s">
        <v>24</v>
      </c>
      <c r="K179" s="16" t="s">
        <v>344</v>
      </c>
      <c r="L179" s="465"/>
      <c r="M179" s="531"/>
      <c r="N179" s="468"/>
      <c r="O179" s="548"/>
      <c r="P179" s="551"/>
    </row>
    <row r="180" spans="1:16" ht="21" x14ac:dyDescent="0.25">
      <c r="A180" s="512"/>
      <c r="B180" s="63"/>
      <c r="C180" s="514"/>
      <c r="D180" s="514"/>
      <c r="E180" s="517"/>
      <c r="F180" s="501"/>
      <c r="G180" s="461"/>
      <c r="H180" s="501"/>
      <c r="I180" s="491"/>
      <c r="J180" s="64"/>
      <c r="K180" s="269"/>
      <c r="L180" s="466"/>
      <c r="M180" s="532"/>
      <c r="N180" s="469"/>
      <c r="O180" s="549"/>
      <c r="P180" s="552"/>
    </row>
    <row r="181" spans="1:16" ht="21" x14ac:dyDescent="0.25">
      <c r="A181" s="510">
        <v>45</v>
      </c>
      <c r="B181" s="58" t="s">
        <v>33</v>
      </c>
      <c r="C181" s="535">
        <v>4672000</v>
      </c>
      <c r="D181" s="535">
        <v>3723184</v>
      </c>
      <c r="E181" s="516" t="s">
        <v>34</v>
      </c>
      <c r="F181" s="499" t="s">
        <v>255</v>
      </c>
      <c r="G181" s="485">
        <v>3250000</v>
      </c>
      <c r="H181" s="486" t="s">
        <v>255</v>
      </c>
      <c r="I181" s="489">
        <v>3249064</v>
      </c>
      <c r="J181" s="60"/>
      <c r="K181" s="264"/>
      <c r="L181" s="464" t="s">
        <v>36</v>
      </c>
      <c r="M181" s="482" t="s">
        <v>23</v>
      </c>
      <c r="N181" s="470"/>
      <c r="O181" s="547">
        <v>243285</v>
      </c>
      <c r="P181" s="550" t="s">
        <v>195</v>
      </c>
    </row>
    <row r="182" spans="1:16" ht="21" x14ac:dyDescent="0.35">
      <c r="A182" s="511"/>
      <c r="B182" s="61" t="s">
        <v>37</v>
      </c>
      <c r="C182" s="514"/>
      <c r="D182" s="514"/>
      <c r="E182" s="516"/>
      <c r="F182" s="500"/>
      <c r="G182" s="460"/>
      <c r="H182" s="487"/>
      <c r="I182" s="490"/>
      <c r="J182" s="273" t="s">
        <v>22</v>
      </c>
      <c r="K182" s="18" t="s">
        <v>347</v>
      </c>
      <c r="L182" s="465"/>
      <c r="M182" s="531"/>
      <c r="N182" s="468"/>
      <c r="O182" s="548"/>
      <c r="P182" s="551"/>
    </row>
    <row r="183" spans="1:16" ht="21" x14ac:dyDescent="0.25">
      <c r="A183" s="511"/>
      <c r="B183" s="61" t="s">
        <v>348</v>
      </c>
      <c r="C183" s="514"/>
      <c r="D183" s="514"/>
      <c r="E183" s="516"/>
      <c r="F183" s="506" t="s">
        <v>205</v>
      </c>
      <c r="G183" s="508">
        <v>3500000</v>
      </c>
      <c r="H183" s="487"/>
      <c r="I183" s="490"/>
      <c r="J183" s="273" t="s">
        <v>24</v>
      </c>
      <c r="K183" s="16" t="s">
        <v>349</v>
      </c>
      <c r="L183" s="465"/>
      <c r="M183" s="531"/>
      <c r="N183" s="468"/>
      <c r="O183" s="548"/>
      <c r="P183" s="551"/>
    </row>
    <row r="184" spans="1:16" ht="21" x14ac:dyDescent="0.25">
      <c r="A184" s="512"/>
      <c r="B184" s="63"/>
      <c r="C184" s="514"/>
      <c r="D184" s="514"/>
      <c r="E184" s="517"/>
      <c r="F184" s="507"/>
      <c r="G184" s="509"/>
      <c r="H184" s="488"/>
      <c r="I184" s="491"/>
      <c r="J184" s="64"/>
      <c r="K184" s="269"/>
      <c r="L184" s="466"/>
      <c r="M184" s="532"/>
      <c r="N184" s="469"/>
      <c r="O184" s="549"/>
      <c r="P184" s="552"/>
    </row>
    <row r="185" spans="1:16" ht="21" x14ac:dyDescent="0.25">
      <c r="A185" s="478">
        <v>46</v>
      </c>
      <c r="B185" s="305" t="s">
        <v>364</v>
      </c>
      <c r="C185" s="479">
        <v>467000</v>
      </c>
      <c r="D185" s="479">
        <v>494675</v>
      </c>
      <c r="E185" s="515" t="s">
        <v>21</v>
      </c>
      <c r="F185" s="499" t="s">
        <v>232</v>
      </c>
      <c r="G185" s="485">
        <v>487361</v>
      </c>
      <c r="H185" s="499" t="s">
        <v>232</v>
      </c>
      <c r="I185" s="485">
        <v>487361</v>
      </c>
      <c r="J185" s="306"/>
      <c r="K185" s="15"/>
      <c r="L185" s="464" t="s">
        <v>406</v>
      </c>
      <c r="M185" s="467" t="s">
        <v>23</v>
      </c>
      <c r="N185" s="470"/>
      <c r="O185" s="547">
        <v>243313</v>
      </c>
      <c r="P185" s="550" t="s">
        <v>195</v>
      </c>
    </row>
    <row r="186" spans="1:16" ht="21" x14ac:dyDescent="0.35">
      <c r="A186" s="451"/>
      <c r="B186" s="307" t="s">
        <v>365</v>
      </c>
      <c r="C186" s="542"/>
      <c r="D186" s="542"/>
      <c r="E186" s="516"/>
      <c r="F186" s="500"/>
      <c r="G186" s="460"/>
      <c r="H186" s="500"/>
      <c r="I186" s="460"/>
      <c r="J186" s="303" t="s">
        <v>25</v>
      </c>
      <c r="K186" s="18" t="s">
        <v>366</v>
      </c>
      <c r="L186" s="465"/>
      <c r="M186" s="530"/>
      <c r="N186" s="468"/>
      <c r="O186" s="548"/>
      <c r="P186" s="551"/>
    </row>
    <row r="187" spans="1:16" ht="21" x14ac:dyDescent="0.25">
      <c r="A187" s="495"/>
      <c r="B187" s="16" t="s">
        <v>1</v>
      </c>
      <c r="C187" s="542"/>
      <c r="D187" s="542"/>
      <c r="E187" s="516"/>
      <c r="F187" s="500"/>
      <c r="G187" s="460"/>
      <c r="H187" s="500"/>
      <c r="I187" s="460"/>
      <c r="J187" s="303" t="s">
        <v>24</v>
      </c>
      <c r="K187" s="16" t="s">
        <v>367</v>
      </c>
      <c r="L187" s="465"/>
      <c r="M187" s="530"/>
      <c r="N187" s="468"/>
      <c r="O187" s="548"/>
      <c r="P187" s="551"/>
    </row>
    <row r="188" spans="1:16" ht="21" x14ac:dyDescent="0.25">
      <c r="A188" s="452"/>
      <c r="B188" s="308" t="s">
        <v>368</v>
      </c>
      <c r="C188" s="535"/>
      <c r="D188" s="535"/>
      <c r="E188" s="517"/>
      <c r="F188" s="501"/>
      <c r="G188" s="461"/>
      <c r="H188" s="501"/>
      <c r="I188" s="461"/>
      <c r="J188" s="263"/>
      <c r="K188" s="20"/>
      <c r="L188" s="466"/>
      <c r="M188" s="536"/>
      <c r="N188" s="469"/>
      <c r="O188" s="549"/>
      <c r="P188" s="552"/>
    </row>
    <row r="189" spans="1:16" ht="21" x14ac:dyDescent="0.25">
      <c r="A189" s="478">
        <v>47</v>
      </c>
      <c r="B189" s="307" t="s">
        <v>369</v>
      </c>
      <c r="C189" s="542">
        <v>44720</v>
      </c>
      <c r="D189" s="542">
        <f>SUM(C189*1.07)</f>
        <v>47850.400000000001</v>
      </c>
      <c r="E189" s="515" t="s">
        <v>21</v>
      </c>
      <c r="F189" s="499" t="s">
        <v>370</v>
      </c>
      <c r="G189" s="485" t="s">
        <v>371</v>
      </c>
      <c r="H189" s="486" t="s">
        <v>370</v>
      </c>
      <c r="I189" s="489" t="s">
        <v>371</v>
      </c>
      <c r="J189" s="175"/>
      <c r="K189" s="16"/>
      <c r="L189" s="464" t="s">
        <v>407</v>
      </c>
      <c r="M189" s="467"/>
      <c r="N189" s="467" t="s">
        <v>23</v>
      </c>
      <c r="O189" s="547">
        <v>243313</v>
      </c>
      <c r="P189" s="550" t="s">
        <v>195</v>
      </c>
    </row>
    <row r="190" spans="1:16" ht="21" x14ac:dyDescent="0.35">
      <c r="A190" s="451"/>
      <c r="B190" s="307" t="s">
        <v>372</v>
      </c>
      <c r="C190" s="542"/>
      <c r="D190" s="542"/>
      <c r="E190" s="516"/>
      <c r="F190" s="500"/>
      <c r="G190" s="460"/>
      <c r="H190" s="487"/>
      <c r="I190" s="490"/>
      <c r="J190" s="303" t="s">
        <v>22</v>
      </c>
      <c r="K190" s="18" t="s">
        <v>373</v>
      </c>
      <c r="L190" s="465"/>
      <c r="M190" s="530"/>
      <c r="N190" s="530"/>
      <c r="O190" s="548"/>
      <c r="P190" s="551"/>
    </row>
    <row r="191" spans="1:16" ht="21" x14ac:dyDescent="0.25">
      <c r="A191" s="451"/>
      <c r="B191" s="307"/>
      <c r="C191" s="542"/>
      <c r="D191" s="542"/>
      <c r="E191" s="516"/>
      <c r="F191" s="175" t="s">
        <v>374</v>
      </c>
      <c r="G191" s="296">
        <v>53938.7</v>
      </c>
      <c r="H191" s="487"/>
      <c r="I191" s="490"/>
      <c r="J191" s="303" t="s">
        <v>24</v>
      </c>
      <c r="K191" s="16" t="s">
        <v>375</v>
      </c>
      <c r="L191" s="465"/>
      <c r="M191" s="530"/>
      <c r="N191" s="530"/>
      <c r="O191" s="548"/>
      <c r="P191" s="551"/>
    </row>
    <row r="192" spans="1:16" ht="21" x14ac:dyDescent="0.25">
      <c r="A192" s="452"/>
      <c r="B192" s="308"/>
      <c r="C192" s="542"/>
      <c r="D192" s="542"/>
      <c r="E192" s="517"/>
      <c r="F192" s="263" t="s">
        <v>376</v>
      </c>
      <c r="G192" s="297">
        <v>57598.1</v>
      </c>
      <c r="H192" s="488"/>
      <c r="I192" s="491"/>
      <c r="J192" s="263"/>
      <c r="K192" s="20"/>
      <c r="L192" s="466"/>
      <c r="M192" s="536"/>
      <c r="N192" s="536"/>
      <c r="O192" s="549"/>
      <c r="P192" s="552"/>
    </row>
    <row r="193" spans="1:16" ht="21" x14ac:dyDescent="0.25">
      <c r="A193" s="478">
        <v>48</v>
      </c>
      <c r="B193" s="58" t="s">
        <v>33</v>
      </c>
      <c r="C193" s="479">
        <v>467200</v>
      </c>
      <c r="D193" s="479">
        <v>422271</v>
      </c>
      <c r="E193" s="515" t="s">
        <v>21</v>
      </c>
      <c r="F193" s="499" t="s">
        <v>377</v>
      </c>
      <c r="G193" s="485">
        <v>416344</v>
      </c>
      <c r="H193" s="499" t="s">
        <v>377</v>
      </c>
      <c r="I193" s="485">
        <v>416344</v>
      </c>
      <c r="J193" s="175"/>
      <c r="K193" s="16"/>
      <c r="L193" s="464" t="s">
        <v>36</v>
      </c>
      <c r="M193" s="467" t="s">
        <v>23</v>
      </c>
      <c r="N193" s="470"/>
      <c r="O193" s="547">
        <v>243313</v>
      </c>
      <c r="P193" s="550" t="s">
        <v>195</v>
      </c>
    </row>
    <row r="194" spans="1:16" ht="21" x14ac:dyDescent="0.35">
      <c r="A194" s="451"/>
      <c r="B194" s="61" t="s">
        <v>37</v>
      </c>
      <c r="C194" s="542"/>
      <c r="D194" s="542"/>
      <c r="E194" s="516"/>
      <c r="F194" s="500"/>
      <c r="G194" s="460"/>
      <c r="H194" s="500"/>
      <c r="I194" s="460"/>
      <c r="J194" s="303" t="s">
        <v>25</v>
      </c>
      <c r="K194" s="18" t="s">
        <v>378</v>
      </c>
      <c r="L194" s="465"/>
      <c r="M194" s="530"/>
      <c r="N194" s="468"/>
      <c r="O194" s="548"/>
      <c r="P194" s="551"/>
    </row>
    <row r="195" spans="1:16" ht="21" x14ac:dyDescent="0.25">
      <c r="A195" s="451"/>
      <c r="B195" s="61" t="s">
        <v>379</v>
      </c>
      <c r="C195" s="542"/>
      <c r="D195" s="542"/>
      <c r="E195" s="516"/>
      <c r="F195" s="500"/>
      <c r="G195" s="460"/>
      <c r="H195" s="500"/>
      <c r="I195" s="460"/>
      <c r="J195" s="303" t="s">
        <v>24</v>
      </c>
      <c r="K195" s="16" t="s">
        <v>380</v>
      </c>
      <c r="L195" s="465"/>
      <c r="M195" s="530"/>
      <c r="N195" s="468"/>
      <c r="O195" s="548"/>
      <c r="P195" s="551"/>
    </row>
    <row r="196" spans="1:16" ht="21" x14ac:dyDescent="0.25">
      <c r="A196" s="452"/>
      <c r="B196" s="308"/>
      <c r="C196" s="535"/>
      <c r="D196" s="535"/>
      <c r="E196" s="517"/>
      <c r="F196" s="501"/>
      <c r="G196" s="461"/>
      <c r="H196" s="501"/>
      <c r="I196" s="461"/>
      <c r="J196" s="263"/>
      <c r="K196" s="20"/>
      <c r="L196" s="466"/>
      <c r="M196" s="536"/>
      <c r="N196" s="469"/>
      <c r="O196" s="549"/>
      <c r="P196" s="552"/>
    </row>
    <row r="197" spans="1:16" ht="21" x14ac:dyDescent="0.25">
      <c r="A197" s="495">
        <v>49</v>
      </c>
      <c r="B197" s="61" t="s">
        <v>381</v>
      </c>
      <c r="C197" s="542">
        <v>14000</v>
      </c>
      <c r="D197" s="543">
        <v>14000</v>
      </c>
      <c r="E197" s="484" t="s">
        <v>21</v>
      </c>
      <c r="F197" s="499" t="s">
        <v>382</v>
      </c>
      <c r="G197" s="485">
        <v>14000</v>
      </c>
      <c r="H197" s="500" t="s">
        <v>382</v>
      </c>
      <c r="I197" s="460">
        <v>14000</v>
      </c>
      <c r="J197" s="207"/>
      <c r="K197" s="298"/>
      <c r="L197" s="464" t="s">
        <v>312</v>
      </c>
      <c r="M197" s="467" t="s">
        <v>23</v>
      </c>
      <c r="N197" s="470"/>
      <c r="O197" s="559">
        <v>243313</v>
      </c>
      <c r="P197" s="574">
        <v>2566</v>
      </c>
    </row>
    <row r="198" spans="1:16" ht="21" x14ac:dyDescent="0.35">
      <c r="A198" s="495"/>
      <c r="B198" s="61" t="s">
        <v>383</v>
      </c>
      <c r="C198" s="480"/>
      <c r="D198" s="454"/>
      <c r="E198" s="484"/>
      <c r="F198" s="500"/>
      <c r="G198" s="460"/>
      <c r="H198" s="500"/>
      <c r="I198" s="460"/>
      <c r="J198" s="303"/>
      <c r="K198" s="18"/>
      <c r="L198" s="465"/>
      <c r="M198" s="530"/>
      <c r="N198" s="468"/>
      <c r="O198" s="560"/>
      <c r="P198" s="575"/>
    </row>
    <row r="199" spans="1:16" ht="21" x14ac:dyDescent="0.35">
      <c r="A199" s="495"/>
      <c r="B199" s="61"/>
      <c r="C199" s="480"/>
      <c r="D199" s="454"/>
      <c r="E199" s="484"/>
      <c r="F199" s="506" t="s">
        <v>384</v>
      </c>
      <c r="G199" s="508">
        <v>14500</v>
      </c>
      <c r="H199" s="500"/>
      <c r="I199" s="460"/>
      <c r="J199" s="303" t="s">
        <v>22</v>
      </c>
      <c r="K199" s="18" t="s">
        <v>385</v>
      </c>
      <c r="L199" s="465"/>
      <c r="M199" s="530"/>
      <c r="N199" s="468"/>
      <c r="O199" s="560"/>
      <c r="P199" s="575"/>
    </row>
    <row r="200" spans="1:16" ht="21" x14ac:dyDescent="0.25">
      <c r="A200" s="495"/>
      <c r="B200" s="61"/>
      <c r="C200" s="480"/>
      <c r="D200" s="454"/>
      <c r="E200" s="484"/>
      <c r="F200" s="506"/>
      <c r="G200" s="508"/>
      <c r="H200" s="500"/>
      <c r="I200" s="460"/>
      <c r="J200" s="303" t="s">
        <v>24</v>
      </c>
      <c r="K200" s="16" t="s">
        <v>386</v>
      </c>
      <c r="L200" s="465"/>
      <c r="M200" s="530"/>
      <c r="N200" s="468"/>
      <c r="O200" s="560"/>
      <c r="P200" s="575"/>
    </row>
    <row r="201" spans="1:16" ht="21" x14ac:dyDescent="0.25">
      <c r="A201" s="495"/>
      <c r="B201" s="61"/>
      <c r="C201" s="480"/>
      <c r="D201" s="454"/>
      <c r="E201" s="484"/>
      <c r="F201" s="295" t="s">
        <v>387</v>
      </c>
      <c r="G201" s="296">
        <v>15000</v>
      </c>
      <c r="H201" s="500"/>
      <c r="I201" s="460"/>
      <c r="J201" s="303"/>
      <c r="K201" s="16"/>
      <c r="L201" s="466"/>
      <c r="M201" s="536"/>
      <c r="N201" s="469"/>
      <c r="O201" s="561"/>
      <c r="P201" s="576"/>
    </row>
    <row r="202" spans="1:16" x14ac:dyDescent="0.25">
      <c r="A202" s="478">
        <v>50</v>
      </c>
      <c r="B202" s="539" t="s">
        <v>388</v>
      </c>
      <c r="C202" s="479">
        <v>167810</v>
      </c>
      <c r="D202" s="479">
        <v>179556.7</v>
      </c>
      <c r="E202" s="515" t="s">
        <v>21</v>
      </c>
      <c r="F202" s="457" t="s">
        <v>389</v>
      </c>
      <c r="G202" s="485">
        <v>78356.100000000006</v>
      </c>
      <c r="H202" s="457" t="s">
        <v>389</v>
      </c>
      <c r="I202" s="485">
        <v>78356.100000000006</v>
      </c>
      <c r="J202" s="544" t="s">
        <v>390</v>
      </c>
      <c r="K202" s="545" t="s">
        <v>391</v>
      </c>
      <c r="L202" s="464" t="s">
        <v>357</v>
      </c>
      <c r="M202" s="467" t="s">
        <v>23</v>
      </c>
      <c r="N202" s="467"/>
      <c r="O202" s="547">
        <v>243313</v>
      </c>
      <c r="P202" s="550" t="s">
        <v>195</v>
      </c>
    </row>
    <row r="203" spans="1:16" x14ac:dyDescent="0.25">
      <c r="A203" s="451"/>
      <c r="B203" s="540"/>
      <c r="C203" s="542"/>
      <c r="D203" s="542"/>
      <c r="E203" s="516"/>
      <c r="F203" s="458"/>
      <c r="G203" s="460"/>
      <c r="H203" s="458"/>
      <c r="I203" s="460"/>
      <c r="J203" s="506"/>
      <c r="K203" s="546"/>
      <c r="L203" s="465"/>
      <c r="M203" s="530"/>
      <c r="N203" s="530"/>
      <c r="O203" s="548"/>
      <c r="P203" s="551"/>
    </row>
    <row r="204" spans="1:16" x14ac:dyDescent="0.25">
      <c r="A204" s="451"/>
      <c r="B204" s="540"/>
      <c r="C204" s="542"/>
      <c r="D204" s="542"/>
      <c r="E204" s="516"/>
      <c r="F204" s="458"/>
      <c r="G204" s="460"/>
      <c r="H204" s="458"/>
      <c r="I204" s="460"/>
      <c r="J204" s="506"/>
      <c r="K204" s="537" t="s">
        <v>386</v>
      </c>
      <c r="L204" s="465"/>
      <c r="M204" s="530"/>
      <c r="N204" s="530"/>
      <c r="O204" s="548"/>
      <c r="P204" s="551"/>
    </row>
    <row r="205" spans="1:16" x14ac:dyDescent="0.25">
      <c r="A205" s="451"/>
      <c r="B205" s="540"/>
      <c r="C205" s="542"/>
      <c r="D205" s="542"/>
      <c r="E205" s="516"/>
      <c r="F205" s="459"/>
      <c r="G205" s="461"/>
      <c r="H205" s="459"/>
      <c r="I205" s="461"/>
      <c r="J205" s="507"/>
      <c r="K205" s="538"/>
      <c r="L205" s="466"/>
      <c r="M205" s="536"/>
      <c r="N205" s="536"/>
      <c r="O205" s="549"/>
      <c r="P205" s="552"/>
    </row>
    <row r="206" spans="1:16" x14ac:dyDescent="0.25">
      <c r="A206" s="451"/>
      <c r="B206" s="540"/>
      <c r="C206" s="542"/>
      <c r="D206" s="542"/>
      <c r="E206" s="516"/>
      <c r="F206" s="499" t="s">
        <v>392</v>
      </c>
      <c r="G206" s="485">
        <v>101200.6</v>
      </c>
      <c r="H206" s="499" t="s">
        <v>392</v>
      </c>
      <c r="I206" s="485">
        <v>101200.6</v>
      </c>
      <c r="J206" s="544" t="s">
        <v>390</v>
      </c>
      <c r="K206" s="545" t="s">
        <v>393</v>
      </c>
      <c r="L206" s="464" t="s">
        <v>357</v>
      </c>
      <c r="M206" s="530" t="s">
        <v>23</v>
      </c>
      <c r="N206" s="530"/>
      <c r="O206" s="547">
        <v>243313</v>
      </c>
      <c r="P206" s="550" t="s">
        <v>195</v>
      </c>
    </row>
    <row r="207" spans="1:16" x14ac:dyDescent="0.25">
      <c r="A207" s="451"/>
      <c r="B207" s="540"/>
      <c r="C207" s="542"/>
      <c r="D207" s="542"/>
      <c r="E207" s="516"/>
      <c r="F207" s="500"/>
      <c r="G207" s="460"/>
      <c r="H207" s="500"/>
      <c r="I207" s="460"/>
      <c r="J207" s="506"/>
      <c r="K207" s="546"/>
      <c r="L207" s="465"/>
      <c r="M207" s="530"/>
      <c r="N207" s="530"/>
      <c r="O207" s="548"/>
      <c r="P207" s="551"/>
    </row>
    <row r="208" spans="1:16" x14ac:dyDescent="0.25">
      <c r="A208" s="451"/>
      <c r="B208" s="540"/>
      <c r="C208" s="542"/>
      <c r="D208" s="542"/>
      <c r="E208" s="516"/>
      <c r="F208" s="500"/>
      <c r="G208" s="460"/>
      <c r="H208" s="500"/>
      <c r="I208" s="460"/>
      <c r="J208" s="506"/>
      <c r="K208" s="537" t="s">
        <v>386</v>
      </c>
      <c r="L208" s="465"/>
      <c r="M208" s="530"/>
      <c r="N208" s="530"/>
      <c r="O208" s="548"/>
      <c r="P208" s="551"/>
    </row>
    <row r="209" spans="1:16" x14ac:dyDescent="0.25">
      <c r="A209" s="452"/>
      <c r="B209" s="541"/>
      <c r="C209" s="535"/>
      <c r="D209" s="535"/>
      <c r="E209" s="517"/>
      <c r="F209" s="501"/>
      <c r="G209" s="461"/>
      <c r="H209" s="501"/>
      <c r="I209" s="461"/>
      <c r="J209" s="507"/>
      <c r="K209" s="538"/>
      <c r="L209" s="466"/>
      <c r="M209" s="536"/>
      <c r="N209" s="536"/>
      <c r="O209" s="549"/>
      <c r="P209" s="552"/>
    </row>
    <row r="210" spans="1:16" ht="21" x14ac:dyDescent="0.25">
      <c r="A210" s="494">
        <v>51</v>
      </c>
      <c r="B210" s="58" t="s">
        <v>33</v>
      </c>
      <c r="C210" s="513">
        <v>9345000</v>
      </c>
      <c r="D210" s="513">
        <v>7325433</v>
      </c>
      <c r="E210" s="515" t="s">
        <v>34</v>
      </c>
      <c r="F210" s="499" t="s">
        <v>232</v>
      </c>
      <c r="G210" s="485">
        <v>6700000</v>
      </c>
      <c r="H210" s="499" t="s">
        <v>232</v>
      </c>
      <c r="I210" s="489">
        <v>6695024</v>
      </c>
      <c r="J210" s="41"/>
      <c r="K210" s="41"/>
      <c r="L210" s="464" t="s">
        <v>36</v>
      </c>
      <c r="M210" s="482" t="s">
        <v>23</v>
      </c>
      <c r="N210" s="309"/>
      <c r="O210" s="559">
        <v>243313</v>
      </c>
      <c r="P210" s="574">
        <v>2566</v>
      </c>
    </row>
    <row r="211" spans="1:16" ht="21" x14ac:dyDescent="0.35">
      <c r="A211" s="495"/>
      <c r="B211" s="61" t="s">
        <v>37</v>
      </c>
      <c r="C211" s="514"/>
      <c r="D211" s="514"/>
      <c r="E211" s="516"/>
      <c r="F211" s="500"/>
      <c r="G211" s="460"/>
      <c r="H211" s="500"/>
      <c r="I211" s="490"/>
      <c r="J211" s="303" t="s">
        <v>22</v>
      </c>
      <c r="K211" s="18" t="s">
        <v>394</v>
      </c>
      <c r="L211" s="465"/>
      <c r="M211" s="531"/>
      <c r="N211" s="310"/>
      <c r="O211" s="560"/>
      <c r="P211" s="575"/>
    </row>
    <row r="212" spans="1:16" ht="21" x14ac:dyDescent="0.25">
      <c r="A212" s="495"/>
      <c r="B212" s="61" t="s">
        <v>395</v>
      </c>
      <c r="C212" s="514"/>
      <c r="D212" s="514"/>
      <c r="E212" s="516"/>
      <c r="F212" s="303" t="s">
        <v>262</v>
      </c>
      <c r="G212" s="296">
        <v>6849000</v>
      </c>
      <c r="H212" s="500"/>
      <c r="I212" s="490"/>
      <c r="J212" s="303" t="s">
        <v>24</v>
      </c>
      <c r="K212" s="16" t="s">
        <v>396</v>
      </c>
      <c r="L212" s="465"/>
      <c r="M212" s="531"/>
      <c r="N212" s="310"/>
      <c r="O212" s="560"/>
      <c r="P212" s="575"/>
    </row>
    <row r="213" spans="1:16" ht="21" x14ac:dyDescent="0.25">
      <c r="A213" s="495"/>
      <c r="B213" s="61"/>
      <c r="C213" s="514"/>
      <c r="D213" s="514"/>
      <c r="E213" s="516"/>
      <c r="F213" s="303" t="s">
        <v>273</v>
      </c>
      <c r="G213" s="296">
        <v>6880000</v>
      </c>
      <c r="H213" s="500"/>
      <c r="I213" s="490"/>
      <c r="J213" s="311"/>
      <c r="K213" s="312"/>
      <c r="L213" s="465"/>
      <c r="M213" s="531"/>
      <c r="N213" s="310"/>
      <c r="O213" s="560"/>
      <c r="P213" s="575"/>
    </row>
    <row r="214" spans="1:16" ht="21" x14ac:dyDescent="0.25">
      <c r="A214" s="495"/>
      <c r="B214" s="61"/>
      <c r="C214" s="514"/>
      <c r="D214" s="514"/>
      <c r="E214" s="517"/>
      <c r="F214" s="304" t="s">
        <v>205</v>
      </c>
      <c r="G214" s="297">
        <v>7091019</v>
      </c>
      <c r="H214" s="501"/>
      <c r="I214" s="491"/>
      <c r="J214" s="54"/>
      <c r="K214" s="54"/>
      <c r="L214" s="466"/>
      <c r="M214" s="532"/>
      <c r="N214" s="313"/>
      <c r="O214" s="561"/>
      <c r="P214" s="576"/>
    </row>
    <row r="215" spans="1:16" ht="21" x14ac:dyDescent="0.25">
      <c r="A215" s="494">
        <v>52</v>
      </c>
      <c r="B215" s="58" t="s">
        <v>33</v>
      </c>
      <c r="C215" s="535">
        <v>9345000</v>
      </c>
      <c r="D215" s="535">
        <v>9157571</v>
      </c>
      <c r="E215" s="515" t="s">
        <v>34</v>
      </c>
      <c r="F215" s="294" t="s">
        <v>262</v>
      </c>
      <c r="G215" s="300">
        <v>8149000</v>
      </c>
      <c r="H215" s="457" t="s">
        <v>262</v>
      </c>
      <c r="I215" s="489">
        <v>8148216</v>
      </c>
      <c r="J215" s="41"/>
      <c r="K215" s="41"/>
      <c r="L215" s="464" t="s">
        <v>36</v>
      </c>
      <c r="M215" s="482" t="s">
        <v>23</v>
      </c>
      <c r="N215" s="309"/>
      <c r="O215" s="559">
        <v>243313</v>
      </c>
      <c r="P215" s="574">
        <v>2566</v>
      </c>
    </row>
    <row r="216" spans="1:16" ht="21" x14ac:dyDescent="0.35">
      <c r="A216" s="495"/>
      <c r="B216" s="61" t="s">
        <v>37</v>
      </c>
      <c r="C216" s="514"/>
      <c r="D216" s="514"/>
      <c r="E216" s="516"/>
      <c r="F216" s="303" t="s">
        <v>273</v>
      </c>
      <c r="G216" s="296">
        <v>8250000</v>
      </c>
      <c r="H216" s="458"/>
      <c r="I216" s="490"/>
      <c r="J216" s="303" t="s">
        <v>22</v>
      </c>
      <c r="K216" s="18" t="s">
        <v>397</v>
      </c>
      <c r="L216" s="465"/>
      <c r="M216" s="531"/>
      <c r="N216" s="310"/>
      <c r="O216" s="560"/>
      <c r="P216" s="575"/>
    </row>
    <row r="217" spans="1:16" ht="21" x14ac:dyDescent="0.25">
      <c r="A217" s="495"/>
      <c r="B217" s="61" t="s">
        <v>398</v>
      </c>
      <c r="C217" s="514"/>
      <c r="D217" s="514"/>
      <c r="E217" s="516"/>
      <c r="F217" s="506" t="s">
        <v>232</v>
      </c>
      <c r="G217" s="508">
        <v>8400000</v>
      </c>
      <c r="H217" s="458"/>
      <c r="I217" s="490"/>
      <c r="J217" s="303" t="s">
        <v>24</v>
      </c>
      <c r="K217" s="16" t="s">
        <v>399</v>
      </c>
      <c r="L217" s="465"/>
      <c r="M217" s="531"/>
      <c r="N217" s="310"/>
      <c r="O217" s="560"/>
      <c r="P217" s="575"/>
    </row>
    <row r="218" spans="1:16" ht="21" x14ac:dyDescent="0.25">
      <c r="A218" s="495"/>
      <c r="B218" s="61"/>
      <c r="C218" s="514"/>
      <c r="D218" s="514"/>
      <c r="E218" s="516"/>
      <c r="F218" s="506"/>
      <c r="G218" s="508"/>
      <c r="H218" s="458"/>
      <c r="I218" s="490"/>
      <c r="J218" s="311"/>
      <c r="K218" s="312"/>
      <c r="L218" s="465"/>
      <c r="M218" s="531"/>
      <c r="N218" s="310"/>
      <c r="O218" s="560"/>
      <c r="P218" s="575"/>
    </row>
    <row r="219" spans="1:16" ht="21" x14ac:dyDescent="0.25">
      <c r="A219" s="496"/>
      <c r="B219" s="63"/>
      <c r="C219" s="514"/>
      <c r="D219" s="514"/>
      <c r="E219" s="517"/>
      <c r="F219" s="304" t="s">
        <v>205</v>
      </c>
      <c r="G219" s="297">
        <v>8443280</v>
      </c>
      <c r="H219" s="459"/>
      <c r="I219" s="491"/>
      <c r="J219" s="42"/>
      <c r="K219" s="42"/>
      <c r="L219" s="466"/>
      <c r="M219" s="532"/>
      <c r="N219" s="313"/>
      <c r="O219" s="561"/>
      <c r="P219" s="576"/>
    </row>
    <row r="220" spans="1:16" ht="21" x14ac:dyDescent="0.25">
      <c r="A220" s="495">
        <v>53</v>
      </c>
      <c r="B220" s="58" t="s">
        <v>33</v>
      </c>
      <c r="C220" s="535">
        <v>2800000</v>
      </c>
      <c r="D220" s="535">
        <v>2539584</v>
      </c>
      <c r="E220" s="515" t="s">
        <v>34</v>
      </c>
      <c r="F220" s="207" t="s">
        <v>35</v>
      </c>
      <c r="G220" s="301">
        <v>2200000</v>
      </c>
      <c r="H220" s="499" t="s">
        <v>35</v>
      </c>
      <c r="I220" s="489">
        <v>2199666</v>
      </c>
      <c r="J220" s="54"/>
      <c r="K220" s="54"/>
      <c r="L220" s="464" t="s">
        <v>36</v>
      </c>
      <c r="M220" s="482" t="s">
        <v>23</v>
      </c>
      <c r="N220" s="309"/>
      <c r="O220" s="559">
        <v>243313</v>
      </c>
      <c r="P220" s="574">
        <v>2566</v>
      </c>
    </row>
    <row r="221" spans="1:16" ht="21" x14ac:dyDescent="0.35">
      <c r="A221" s="495"/>
      <c r="B221" s="61" t="s">
        <v>37</v>
      </c>
      <c r="C221" s="514"/>
      <c r="D221" s="514"/>
      <c r="E221" s="516"/>
      <c r="F221" s="295" t="s">
        <v>262</v>
      </c>
      <c r="G221" s="296">
        <v>2249500</v>
      </c>
      <c r="H221" s="500"/>
      <c r="I221" s="490"/>
      <c r="J221" s="303" t="s">
        <v>22</v>
      </c>
      <c r="K221" s="18" t="s">
        <v>400</v>
      </c>
      <c r="L221" s="465"/>
      <c r="M221" s="531"/>
      <c r="N221" s="310"/>
      <c r="O221" s="560"/>
      <c r="P221" s="575"/>
    </row>
    <row r="222" spans="1:16" ht="21" x14ac:dyDescent="0.25">
      <c r="A222" s="495"/>
      <c r="B222" s="61" t="s">
        <v>401</v>
      </c>
      <c r="C222" s="514"/>
      <c r="D222" s="514"/>
      <c r="E222" s="516"/>
      <c r="F222" s="295" t="s">
        <v>205</v>
      </c>
      <c r="G222" s="296">
        <v>2349115</v>
      </c>
      <c r="H222" s="500"/>
      <c r="I222" s="490"/>
      <c r="J222" s="303" t="s">
        <v>24</v>
      </c>
      <c r="K222" s="16" t="s">
        <v>402</v>
      </c>
      <c r="L222" s="465"/>
      <c r="M222" s="531"/>
      <c r="N222" s="310"/>
      <c r="O222" s="560"/>
      <c r="P222" s="575"/>
    </row>
    <row r="223" spans="1:16" ht="21" x14ac:dyDescent="0.25">
      <c r="A223" s="495"/>
      <c r="B223" s="61"/>
      <c r="C223" s="514"/>
      <c r="D223" s="514"/>
      <c r="E223" s="516"/>
      <c r="F223" s="506" t="s">
        <v>255</v>
      </c>
      <c r="G223" s="508">
        <v>2390000</v>
      </c>
      <c r="H223" s="500"/>
      <c r="I223" s="490"/>
      <c r="J223" s="311"/>
      <c r="K223" s="312"/>
      <c r="L223" s="465"/>
      <c r="M223" s="531"/>
      <c r="N223" s="310"/>
      <c r="O223" s="560"/>
      <c r="P223" s="575"/>
    </row>
    <row r="224" spans="1:16" ht="21" x14ac:dyDescent="0.25">
      <c r="A224" s="496"/>
      <c r="B224" s="63"/>
      <c r="C224" s="514"/>
      <c r="D224" s="514"/>
      <c r="E224" s="517"/>
      <c r="F224" s="507"/>
      <c r="G224" s="509"/>
      <c r="H224" s="501"/>
      <c r="I224" s="491"/>
      <c r="J224" s="42"/>
      <c r="K224" s="42"/>
      <c r="L224" s="466"/>
      <c r="M224" s="532"/>
      <c r="N224" s="313"/>
      <c r="O224" s="561"/>
      <c r="P224" s="576"/>
    </row>
    <row r="225" spans="1:16" ht="21" x14ac:dyDescent="0.25">
      <c r="A225" s="478">
        <v>54</v>
      </c>
      <c r="B225" s="58" t="s">
        <v>33</v>
      </c>
      <c r="C225" s="513">
        <v>9345000</v>
      </c>
      <c r="D225" s="513">
        <v>9241344</v>
      </c>
      <c r="E225" s="515" t="s">
        <v>34</v>
      </c>
      <c r="F225" s="302" t="s">
        <v>205</v>
      </c>
      <c r="G225" s="300">
        <v>7693419</v>
      </c>
      <c r="H225" s="499" t="s">
        <v>205</v>
      </c>
      <c r="I225" s="489">
        <v>7687327</v>
      </c>
      <c r="J225" s="60"/>
      <c r="K225" s="294"/>
      <c r="L225" s="465" t="s">
        <v>36</v>
      </c>
      <c r="M225" s="482" t="s">
        <v>23</v>
      </c>
      <c r="N225" s="309"/>
      <c r="O225" s="547">
        <v>243313</v>
      </c>
      <c r="P225" s="550" t="s">
        <v>195</v>
      </c>
    </row>
    <row r="226" spans="1:16" ht="21" x14ac:dyDescent="0.35">
      <c r="A226" s="451"/>
      <c r="B226" s="61" t="s">
        <v>37</v>
      </c>
      <c r="C226" s="514"/>
      <c r="D226" s="514"/>
      <c r="E226" s="516"/>
      <c r="F226" s="295" t="s">
        <v>262</v>
      </c>
      <c r="G226" s="296">
        <v>7849000</v>
      </c>
      <c r="H226" s="500"/>
      <c r="I226" s="490"/>
      <c r="J226" s="303" t="s">
        <v>22</v>
      </c>
      <c r="K226" s="18" t="s">
        <v>403</v>
      </c>
      <c r="L226" s="465"/>
      <c r="M226" s="531"/>
      <c r="N226" s="310"/>
      <c r="O226" s="548"/>
      <c r="P226" s="551"/>
    </row>
    <row r="227" spans="1:16" ht="21" x14ac:dyDescent="0.25">
      <c r="A227" s="451"/>
      <c r="B227" s="61" t="s">
        <v>404</v>
      </c>
      <c r="C227" s="514"/>
      <c r="D227" s="514"/>
      <c r="E227" s="516"/>
      <c r="F227" s="506" t="s">
        <v>232</v>
      </c>
      <c r="G227" s="508">
        <v>8200000</v>
      </c>
      <c r="H227" s="500"/>
      <c r="I227" s="490"/>
      <c r="J227" s="303" t="s">
        <v>24</v>
      </c>
      <c r="K227" s="16" t="s">
        <v>386</v>
      </c>
      <c r="L227" s="465"/>
      <c r="M227" s="531"/>
      <c r="N227" s="310"/>
      <c r="O227" s="548"/>
      <c r="P227" s="551"/>
    </row>
    <row r="228" spans="1:16" ht="21" x14ac:dyDescent="0.25">
      <c r="A228" s="452"/>
      <c r="B228" s="63"/>
      <c r="C228" s="514"/>
      <c r="D228" s="514"/>
      <c r="E228" s="517"/>
      <c r="F228" s="507"/>
      <c r="G228" s="509"/>
      <c r="H228" s="501"/>
      <c r="I228" s="491"/>
      <c r="J228" s="64"/>
      <c r="K228" s="299"/>
      <c r="L228" s="466"/>
      <c r="M228" s="532"/>
      <c r="N228" s="313"/>
      <c r="O228" s="549"/>
      <c r="P228" s="552"/>
    </row>
    <row r="229" spans="1:16" ht="21" x14ac:dyDescent="0.25">
      <c r="A229" s="478">
        <v>55</v>
      </c>
      <c r="B229" s="305" t="s">
        <v>33</v>
      </c>
      <c r="C229" s="479">
        <v>934500</v>
      </c>
      <c r="D229" s="479">
        <v>999505</v>
      </c>
      <c r="E229" s="515" t="s">
        <v>21</v>
      </c>
      <c r="F229" s="499" t="s">
        <v>232</v>
      </c>
      <c r="G229" s="485">
        <v>984687</v>
      </c>
      <c r="H229" s="499" t="s">
        <v>232</v>
      </c>
      <c r="I229" s="485">
        <v>984687</v>
      </c>
      <c r="J229" s="306"/>
      <c r="K229" s="15"/>
      <c r="L229" s="464" t="s">
        <v>444</v>
      </c>
      <c r="M229" s="467" t="s">
        <v>23</v>
      </c>
      <c r="N229" s="470"/>
      <c r="O229" s="547">
        <v>243344</v>
      </c>
      <c r="P229" s="550" t="s">
        <v>195</v>
      </c>
    </row>
    <row r="230" spans="1:16" ht="21" x14ac:dyDescent="0.35">
      <c r="A230" s="451"/>
      <c r="B230" s="307" t="s">
        <v>411</v>
      </c>
      <c r="C230" s="542"/>
      <c r="D230" s="542"/>
      <c r="E230" s="516"/>
      <c r="F230" s="500"/>
      <c r="G230" s="460"/>
      <c r="H230" s="500"/>
      <c r="I230" s="460"/>
      <c r="J230" s="340" t="s">
        <v>25</v>
      </c>
      <c r="K230" s="18" t="s">
        <v>412</v>
      </c>
      <c r="L230" s="465"/>
      <c r="M230" s="530"/>
      <c r="N230" s="468"/>
      <c r="O230" s="548"/>
      <c r="P230" s="551"/>
    </row>
    <row r="231" spans="1:16" ht="21" x14ac:dyDescent="0.25">
      <c r="A231" s="495"/>
      <c r="B231" s="16" t="s">
        <v>413</v>
      </c>
      <c r="C231" s="542"/>
      <c r="D231" s="542"/>
      <c r="E231" s="516"/>
      <c r="F231" s="500"/>
      <c r="G231" s="460"/>
      <c r="H231" s="500"/>
      <c r="I231" s="460"/>
      <c r="J231" s="340" t="s">
        <v>24</v>
      </c>
      <c r="K231" s="16" t="s">
        <v>414</v>
      </c>
      <c r="L231" s="465"/>
      <c r="M231" s="530"/>
      <c r="N231" s="468"/>
      <c r="O231" s="548"/>
      <c r="P231" s="551"/>
    </row>
    <row r="232" spans="1:16" ht="21" x14ac:dyDescent="0.25">
      <c r="A232" s="452"/>
      <c r="B232" s="308"/>
      <c r="C232" s="535"/>
      <c r="D232" s="535"/>
      <c r="E232" s="517"/>
      <c r="F232" s="501"/>
      <c r="G232" s="461"/>
      <c r="H232" s="501"/>
      <c r="I232" s="461"/>
      <c r="J232" s="263"/>
      <c r="K232" s="20"/>
      <c r="L232" s="466"/>
      <c r="M232" s="536"/>
      <c r="N232" s="469"/>
      <c r="O232" s="549"/>
      <c r="P232" s="552"/>
    </row>
    <row r="233" spans="1:16" ht="21" x14ac:dyDescent="0.25">
      <c r="A233" s="478">
        <v>56</v>
      </c>
      <c r="B233" s="58" t="s">
        <v>33</v>
      </c>
      <c r="C233" s="542">
        <v>467200</v>
      </c>
      <c r="D233" s="542">
        <v>457716</v>
      </c>
      <c r="E233" s="515" t="s">
        <v>21</v>
      </c>
      <c r="F233" s="499" t="s">
        <v>273</v>
      </c>
      <c r="G233" s="485">
        <v>450648</v>
      </c>
      <c r="H233" s="499" t="s">
        <v>273</v>
      </c>
      <c r="I233" s="485">
        <v>450648</v>
      </c>
      <c r="J233" s="175"/>
      <c r="K233" s="16"/>
      <c r="L233" s="464" t="s">
        <v>36</v>
      </c>
      <c r="M233" s="467" t="s">
        <v>23</v>
      </c>
      <c r="N233" s="467"/>
      <c r="O233" s="547">
        <v>243344</v>
      </c>
      <c r="P233" s="550" t="s">
        <v>195</v>
      </c>
    </row>
    <row r="234" spans="1:16" ht="21" x14ac:dyDescent="0.35">
      <c r="A234" s="451"/>
      <c r="B234" s="61" t="s">
        <v>37</v>
      </c>
      <c r="C234" s="542"/>
      <c r="D234" s="542"/>
      <c r="E234" s="516"/>
      <c r="F234" s="500"/>
      <c r="G234" s="460"/>
      <c r="H234" s="500"/>
      <c r="I234" s="460"/>
      <c r="J234" s="340" t="s">
        <v>25</v>
      </c>
      <c r="K234" s="18" t="s">
        <v>415</v>
      </c>
      <c r="L234" s="465"/>
      <c r="M234" s="530"/>
      <c r="N234" s="530"/>
      <c r="O234" s="548"/>
      <c r="P234" s="551"/>
    </row>
    <row r="235" spans="1:16" ht="21" x14ac:dyDescent="0.25">
      <c r="A235" s="451"/>
      <c r="B235" s="61" t="s">
        <v>416</v>
      </c>
      <c r="C235" s="542"/>
      <c r="D235" s="542"/>
      <c r="E235" s="516"/>
      <c r="F235" s="500"/>
      <c r="G235" s="460"/>
      <c r="H235" s="500"/>
      <c r="I235" s="460"/>
      <c r="J235" s="340" t="s">
        <v>24</v>
      </c>
      <c r="K235" s="16" t="s">
        <v>417</v>
      </c>
      <c r="L235" s="465"/>
      <c r="M235" s="530"/>
      <c r="N235" s="530"/>
      <c r="O235" s="548"/>
      <c r="P235" s="551"/>
    </row>
    <row r="236" spans="1:16" ht="21" x14ac:dyDescent="0.25">
      <c r="A236" s="452"/>
      <c r="B236" s="308"/>
      <c r="C236" s="542"/>
      <c r="D236" s="542"/>
      <c r="E236" s="517"/>
      <c r="F236" s="501"/>
      <c r="G236" s="461"/>
      <c r="H236" s="501"/>
      <c r="I236" s="461"/>
      <c r="J236" s="263"/>
      <c r="K236" s="20"/>
      <c r="L236" s="466"/>
      <c r="M236" s="536"/>
      <c r="N236" s="536"/>
      <c r="O236" s="549"/>
      <c r="P236" s="552"/>
    </row>
    <row r="237" spans="1:16" ht="21" x14ac:dyDescent="0.25">
      <c r="A237" s="478">
        <v>57</v>
      </c>
      <c r="B237" s="58" t="s">
        <v>418</v>
      </c>
      <c r="C237" s="479">
        <v>26750</v>
      </c>
      <c r="D237" s="479">
        <v>28622.5</v>
      </c>
      <c r="E237" s="515" t="s">
        <v>21</v>
      </c>
      <c r="F237" s="335" t="s">
        <v>419</v>
      </c>
      <c r="G237" s="334">
        <v>28622.5</v>
      </c>
      <c r="H237" s="499" t="s">
        <v>419</v>
      </c>
      <c r="I237" s="485">
        <v>28622.5</v>
      </c>
      <c r="J237" s="175"/>
      <c r="K237" s="16"/>
      <c r="L237" s="464" t="s">
        <v>443</v>
      </c>
      <c r="M237" s="467"/>
      <c r="N237" s="467" t="s">
        <v>23</v>
      </c>
      <c r="O237" s="547">
        <v>243344</v>
      </c>
      <c r="P237" s="550" t="s">
        <v>195</v>
      </c>
    </row>
    <row r="238" spans="1:16" ht="21" x14ac:dyDescent="0.35">
      <c r="A238" s="451"/>
      <c r="B238" s="61" t="s">
        <v>420</v>
      </c>
      <c r="C238" s="542"/>
      <c r="D238" s="542"/>
      <c r="E238" s="516"/>
      <c r="F238" s="506" t="s">
        <v>421</v>
      </c>
      <c r="G238" s="508">
        <v>31565</v>
      </c>
      <c r="H238" s="500"/>
      <c r="I238" s="460"/>
      <c r="J238" s="340" t="s">
        <v>22</v>
      </c>
      <c r="K238" s="18" t="s">
        <v>422</v>
      </c>
      <c r="L238" s="465"/>
      <c r="M238" s="530"/>
      <c r="N238" s="530"/>
      <c r="O238" s="548"/>
      <c r="P238" s="551"/>
    </row>
    <row r="239" spans="1:16" ht="21" x14ac:dyDescent="0.25">
      <c r="A239" s="451"/>
      <c r="B239" s="61"/>
      <c r="C239" s="542"/>
      <c r="D239" s="542"/>
      <c r="E239" s="516"/>
      <c r="F239" s="506"/>
      <c r="G239" s="508"/>
      <c r="H239" s="500"/>
      <c r="I239" s="460"/>
      <c r="J239" s="340" t="s">
        <v>24</v>
      </c>
      <c r="K239" s="16" t="s">
        <v>423</v>
      </c>
      <c r="L239" s="465"/>
      <c r="M239" s="530"/>
      <c r="N239" s="530"/>
      <c r="O239" s="548"/>
      <c r="P239" s="551"/>
    </row>
    <row r="240" spans="1:16" ht="21" x14ac:dyDescent="0.25">
      <c r="A240" s="452"/>
      <c r="B240" s="308"/>
      <c r="C240" s="535"/>
      <c r="D240" s="535"/>
      <c r="E240" s="517"/>
      <c r="F240" s="337" t="s">
        <v>424</v>
      </c>
      <c r="G240" s="339">
        <v>33170</v>
      </c>
      <c r="H240" s="501"/>
      <c r="I240" s="461"/>
      <c r="J240" s="263"/>
      <c r="K240" s="20"/>
      <c r="L240" s="466"/>
      <c r="M240" s="536"/>
      <c r="N240" s="536"/>
      <c r="O240" s="549"/>
      <c r="P240" s="552"/>
    </row>
    <row r="241" spans="1:21" ht="21" x14ac:dyDescent="0.25">
      <c r="A241" s="494">
        <v>58</v>
      </c>
      <c r="B241" s="58" t="s">
        <v>33</v>
      </c>
      <c r="C241" s="513">
        <v>9345000</v>
      </c>
      <c r="D241" s="513">
        <v>9393076</v>
      </c>
      <c r="E241" s="515" t="s">
        <v>34</v>
      </c>
      <c r="F241" s="335" t="s">
        <v>273</v>
      </c>
      <c r="G241" s="334">
        <v>8070000</v>
      </c>
      <c r="H241" s="499" t="s">
        <v>273</v>
      </c>
      <c r="I241" s="489">
        <v>8068796</v>
      </c>
      <c r="J241" s="41"/>
      <c r="K241" s="41"/>
      <c r="L241" s="464" t="s">
        <v>36</v>
      </c>
      <c r="M241" s="482" t="s">
        <v>23</v>
      </c>
      <c r="N241" s="470"/>
      <c r="O241" s="547">
        <v>243344</v>
      </c>
      <c r="P241" s="550" t="s">
        <v>195</v>
      </c>
    </row>
    <row r="242" spans="1:21" ht="21" x14ac:dyDescent="0.35">
      <c r="A242" s="495"/>
      <c r="B242" s="61" t="s">
        <v>37</v>
      </c>
      <c r="C242" s="514"/>
      <c r="D242" s="514"/>
      <c r="E242" s="516"/>
      <c r="F242" s="340" t="s">
        <v>262</v>
      </c>
      <c r="G242" s="338">
        <v>8198000</v>
      </c>
      <c r="H242" s="500"/>
      <c r="I242" s="490"/>
      <c r="J242" s="340"/>
      <c r="K242" s="18"/>
      <c r="L242" s="465"/>
      <c r="M242" s="531"/>
      <c r="N242" s="468"/>
      <c r="O242" s="548"/>
      <c r="P242" s="551"/>
    </row>
    <row r="243" spans="1:21" ht="21" x14ac:dyDescent="0.35">
      <c r="A243" s="495"/>
      <c r="B243" s="61" t="s">
        <v>428</v>
      </c>
      <c r="C243" s="514"/>
      <c r="D243" s="514"/>
      <c r="E243" s="516"/>
      <c r="F243" s="340" t="s">
        <v>429</v>
      </c>
      <c r="G243" s="338">
        <v>8220000</v>
      </c>
      <c r="H243" s="500"/>
      <c r="I243" s="490"/>
      <c r="J243" s="340" t="s">
        <v>22</v>
      </c>
      <c r="K243" s="18" t="s">
        <v>446</v>
      </c>
      <c r="L243" s="465"/>
      <c r="M243" s="531"/>
      <c r="N243" s="468"/>
      <c r="O243" s="548"/>
      <c r="P243" s="551"/>
    </row>
    <row r="244" spans="1:21" ht="21" x14ac:dyDescent="0.25">
      <c r="A244" s="495"/>
      <c r="B244" s="61"/>
      <c r="C244" s="514"/>
      <c r="D244" s="514"/>
      <c r="E244" s="516"/>
      <c r="F244" s="506" t="s">
        <v>232</v>
      </c>
      <c r="G244" s="508">
        <v>8400000</v>
      </c>
      <c r="H244" s="500"/>
      <c r="I244" s="490"/>
      <c r="J244" s="340" t="s">
        <v>24</v>
      </c>
      <c r="K244" s="16" t="s">
        <v>430</v>
      </c>
      <c r="L244" s="465"/>
      <c r="M244" s="531"/>
      <c r="N244" s="468"/>
      <c r="O244" s="548"/>
      <c r="P244" s="551"/>
    </row>
    <row r="245" spans="1:21" ht="21" x14ac:dyDescent="0.25">
      <c r="A245" s="495"/>
      <c r="B245" s="61"/>
      <c r="C245" s="514"/>
      <c r="D245" s="514"/>
      <c r="E245" s="516"/>
      <c r="F245" s="506"/>
      <c r="G245" s="508"/>
      <c r="H245" s="500"/>
      <c r="I245" s="490"/>
      <c r="J245" s="311"/>
      <c r="K245" s="312"/>
      <c r="L245" s="465"/>
      <c r="M245" s="531"/>
      <c r="N245" s="468"/>
      <c r="O245" s="548"/>
      <c r="P245" s="551"/>
    </row>
    <row r="246" spans="1:21" ht="21" x14ac:dyDescent="0.25">
      <c r="A246" s="495"/>
      <c r="B246" s="61"/>
      <c r="C246" s="514"/>
      <c r="D246" s="514"/>
      <c r="E246" s="517"/>
      <c r="F246" s="341" t="s">
        <v>205</v>
      </c>
      <c r="G246" s="339">
        <v>9191000</v>
      </c>
      <c r="H246" s="501"/>
      <c r="I246" s="491"/>
      <c r="J246" s="54"/>
      <c r="K246" s="54"/>
      <c r="L246" s="466"/>
      <c r="M246" s="532"/>
      <c r="N246" s="469"/>
      <c r="O246" s="549"/>
      <c r="P246" s="552"/>
    </row>
    <row r="247" spans="1:21" ht="21" x14ac:dyDescent="0.25">
      <c r="A247" s="494">
        <v>59</v>
      </c>
      <c r="B247" s="58" t="s">
        <v>431</v>
      </c>
      <c r="C247" s="535">
        <v>2176000</v>
      </c>
      <c r="D247" s="535">
        <v>1900000</v>
      </c>
      <c r="E247" s="515" t="s">
        <v>34</v>
      </c>
      <c r="F247" s="333" t="s">
        <v>432</v>
      </c>
      <c r="G247" s="334">
        <v>890000</v>
      </c>
      <c r="H247" s="457" t="s">
        <v>432</v>
      </c>
      <c r="I247" s="489">
        <v>890000</v>
      </c>
      <c r="J247" s="41"/>
      <c r="K247" s="41"/>
      <c r="L247" s="464" t="s">
        <v>174</v>
      </c>
      <c r="M247" s="482" t="s">
        <v>23</v>
      </c>
      <c r="N247" s="470"/>
      <c r="O247" s="547">
        <v>243344</v>
      </c>
      <c r="P247" s="550" t="s">
        <v>195</v>
      </c>
    </row>
    <row r="248" spans="1:21" ht="21" x14ac:dyDescent="0.35">
      <c r="A248" s="495"/>
      <c r="B248" s="61" t="s">
        <v>433</v>
      </c>
      <c r="C248" s="514"/>
      <c r="D248" s="514"/>
      <c r="E248" s="516"/>
      <c r="F248" s="340" t="s">
        <v>434</v>
      </c>
      <c r="G248" s="338">
        <v>1144900</v>
      </c>
      <c r="H248" s="458"/>
      <c r="I248" s="490"/>
      <c r="J248" s="340"/>
      <c r="K248" s="18"/>
      <c r="L248" s="465"/>
      <c r="M248" s="531"/>
      <c r="N248" s="468"/>
      <c r="O248" s="548"/>
      <c r="P248" s="551"/>
    </row>
    <row r="249" spans="1:21" ht="21" x14ac:dyDescent="0.35">
      <c r="A249" s="495"/>
      <c r="B249" s="61" t="s">
        <v>435</v>
      </c>
      <c r="C249" s="514"/>
      <c r="D249" s="514"/>
      <c r="E249" s="516"/>
      <c r="F249" s="336" t="s">
        <v>436</v>
      </c>
      <c r="G249" s="338">
        <v>1262065</v>
      </c>
      <c r="H249" s="458"/>
      <c r="I249" s="490"/>
      <c r="J249" s="340" t="s">
        <v>22</v>
      </c>
      <c r="K249" s="18" t="s">
        <v>437</v>
      </c>
      <c r="L249" s="465"/>
      <c r="M249" s="531"/>
      <c r="N249" s="468"/>
      <c r="O249" s="548"/>
      <c r="P249" s="551"/>
    </row>
    <row r="250" spans="1:21" ht="21" x14ac:dyDescent="0.25">
      <c r="A250" s="495"/>
      <c r="B250" s="61"/>
      <c r="C250" s="514"/>
      <c r="D250" s="514"/>
      <c r="E250" s="516"/>
      <c r="F250" s="506" t="s">
        <v>438</v>
      </c>
      <c r="G250" s="508">
        <v>1385000</v>
      </c>
      <c r="H250" s="458"/>
      <c r="I250" s="490"/>
      <c r="J250" s="340" t="s">
        <v>24</v>
      </c>
      <c r="K250" s="16" t="s">
        <v>439</v>
      </c>
      <c r="L250" s="465"/>
      <c r="M250" s="531"/>
      <c r="N250" s="468"/>
      <c r="O250" s="548"/>
      <c r="P250" s="551"/>
    </row>
    <row r="251" spans="1:21" ht="21" x14ac:dyDescent="0.25">
      <c r="A251" s="495"/>
      <c r="B251" s="61"/>
      <c r="C251" s="514"/>
      <c r="D251" s="514"/>
      <c r="E251" s="516"/>
      <c r="F251" s="506"/>
      <c r="G251" s="508"/>
      <c r="H251" s="458"/>
      <c r="I251" s="490"/>
      <c r="J251" s="311"/>
      <c r="K251" s="312"/>
      <c r="L251" s="465"/>
      <c r="M251" s="531"/>
      <c r="N251" s="468"/>
      <c r="O251" s="548"/>
      <c r="P251" s="551"/>
    </row>
    <row r="252" spans="1:21" ht="21" x14ac:dyDescent="0.25">
      <c r="A252" s="496"/>
      <c r="B252" s="63"/>
      <c r="C252" s="514"/>
      <c r="D252" s="514"/>
      <c r="E252" s="517"/>
      <c r="F252" s="341" t="s">
        <v>440</v>
      </c>
      <c r="G252" s="339">
        <v>1700000</v>
      </c>
      <c r="H252" s="459"/>
      <c r="I252" s="491"/>
      <c r="J252" s="42"/>
      <c r="K252" s="42"/>
      <c r="L252" s="466"/>
      <c r="M252" s="532"/>
      <c r="N252" s="469"/>
      <c r="O252" s="549"/>
      <c r="P252" s="552"/>
    </row>
    <row r="253" spans="1:21" ht="21" x14ac:dyDescent="0.25">
      <c r="A253" s="494">
        <v>60</v>
      </c>
      <c r="B253" s="58" t="s">
        <v>33</v>
      </c>
      <c r="C253" s="513">
        <v>4672000</v>
      </c>
      <c r="D253" s="513">
        <v>3457701</v>
      </c>
      <c r="E253" s="515" t="s">
        <v>34</v>
      </c>
      <c r="F253" s="357" t="s">
        <v>262</v>
      </c>
      <c r="G253" s="356">
        <v>2985000</v>
      </c>
      <c r="H253" s="499" t="s">
        <v>262</v>
      </c>
      <c r="I253" s="489">
        <v>2984373</v>
      </c>
      <c r="J253" s="41"/>
      <c r="K253" s="41"/>
      <c r="L253" s="464" t="s">
        <v>36</v>
      </c>
      <c r="M253" s="482" t="s">
        <v>23</v>
      </c>
      <c r="N253" s="470"/>
      <c r="O253" s="547">
        <v>243374</v>
      </c>
      <c r="P253" s="550" t="s">
        <v>195</v>
      </c>
    </row>
    <row r="254" spans="1:21" ht="21" x14ac:dyDescent="0.35">
      <c r="A254" s="495"/>
      <c r="B254" s="61" t="s">
        <v>37</v>
      </c>
      <c r="C254" s="514"/>
      <c r="D254" s="514"/>
      <c r="E254" s="516"/>
      <c r="F254" s="359" t="s">
        <v>448</v>
      </c>
      <c r="G254" s="358">
        <v>3265000</v>
      </c>
      <c r="H254" s="500"/>
      <c r="I254" s="490"/>
      <c r="J254" s="359" t="s">
        <v>22</v>
      </c>
      <c r="K254" s="18" t="s">
        <v>449</v>
      </c>
      <c r="L254" s="465"/>
      <c r="M254" s="531"/>
      <c r="N254" s="468"/>
      <c r="O254" s="548"/>
      <c r="P254" s="551"/>
      <c r="U254" s="165" t="str">
        <f>+I189</f>
        <v>44,720.00 (ไม่เข้าร่วมระบบภาษีมูลค่าเพิ่ม)</v>
      </c>
    </row>
    <row r="255" spans="1:21" ht="21" x14ac:dyDescent="0.25">
      <c r="A255" s="495"/>
      <c r="B255" s="61" t="s">
        <v>450</v>
      </c>
      <c r="C255" s="514"/>
      <c r="D255" s="514"/>
      <c r="E255" s="516"/>
      <c r="F255" s="359" t="s">
        <v>205</v>
      </c>
      <c r="G255" s="358">
        <v>3353969</v>
      </c>
      <c r="H255" s="500"/>
      <c r="I255" s="490"/>
      <c r="J255" s="359" t="s">
        <v>24</v>
      </c>
      <c r="K255" s="16" t="s">
        <v>451</v>
      </c>
      <c r="L255" s="465"/>
      <c r="M255" s="531"/>
      <c r="N255" s="468"/>
      <c r="O255" s="548"/>
      <c r="P255" s="551"/>
    </row>
    <row r="256" spans="1:21" ht="21" x14ac:dyDescent="0.25">
      <c r="A256" s="495"/>
      <c r="B256" s="63"/>
      <c r="C256" s="514"/>
      <c r="D256" s="514"/>
      <c r="E256" s="517"/>
      <c r="F256" s="361"/>
      <c r="G256" s="362"/>
      <c r="H256" s="500"/>
      <c r="I256" s="490"/>
      <c r="J256" s="360"/>
      <c r="K256" s="20"/>
      <c r="L256" s="466"/>
      <c r="M256" s="532"/>
      <c r="N256" s="469"/>
      <c r="O256" s="549"/>
      <c r="P256" s="552"/>
    </row>
    <row r="257" spans="1:16" ht="21" x14ac:dyDescent="0.25">
      <c r="A257" s="478">
        <v>61</v>
      </c>
      <c r="B257" s="58" t="s">
        <v>33</v>
      </c>
      <c r="C257" s="513">
        <v>4672000</v>
      </c>
      <c r="D257" s="513">
        <v>3476671</v>
      </c>
      <c r="E257" s="515" t="s">
        <v>34</v>
      </c>
      <c r="F257" s="457" t="s">
        <v>205</v>
      </c>
      <c r="G257" s="485">
        <v>2965965</v>
      </c>
      <c r="H257" s="503" t="s">
        <v>205</v>
      </c>
      <c r="I257" s="489">
        <v>2964778</v>
      </c>
      <c r="J257" s="41"/>
      <c r="K257" s="41"/>
      <c r="L257" s="464" t="s">
        <v>36</v>
      </c>
      <c r="M257" s="482" t="s">
        <v>23</v>
      </c>
      <c r="N257" s="470"/>
      <c r="O257" s="547">
        <v>243405</v>
      </c>
      <c r="P257" s="550" t="s">
        <v>195</v>
      </c>
    </row>
    <row r="258" spans="1:16" ht="21" x14ac:dyDescent="0.35">
      <c r="A258" s="451"/>
      <c r="B258" s="61" t="s">
        <v>37</v>
      </c>
      <c r="C258" s="514"/>
      <c r="D258" s="514"/>
      <c r="E258" s="516"/>
      <c r="F258" s="458"/>
      <c r="G258" s="460"/>
      <c r="H258" s="504"/>
      <c r="I258" s="490"/>
      <c r="J258" s="380" t="s">
        <v>22</v>
      </c>
      <c r="K258" s="18" t="s">
        <v>457</v>
      </c>
      <c r="L258" s="465"/>
      <c r="M258" s="531"/>
      <c r="N258" s="468"/>
      <c r="O258" s="548"/>
      <c r="P258" s="551"/>
    </row>
    <row r="259" spans="1:16" ht="21" x14ac:dyDescent="0.25">
      <c r="A259" s="451"/>
      <c r="B259" s="61" t="s">
        <v>458</v>
      </c>
      <c r="C259" s="514"/>
      <c r="D259" s="514"/>
      <c r="E259" s="516"/>
      <c r="F259" s="516" t="s">
        <v>262</v>
      </c>
      <c r="G259" s="508">
        <v>3155555</v>
      </c>
      <c r="H259" s="504"/>
      <c r="I259" s="490"/>
      <c r="J259" s="380" t="s">
        <v>24</v>
      </c>
      <c r="K259" s="16" t="s">
        <v>459</v>
      </c>
      <c r="L259" s="465"/>
      <c r="M259" s="531"/>
      <c r="N259" s="468"/>
      <c r="O259" s="548"/>
      <c r="P259" s="551"/>
    </row>
    <row r="260" spans="1:16" ht="21" x14ac:dyDescent="0.25">
      <c r="A260" s="452"/>
      <c r="B260" s="382"/>
      <c r="C260" s="514"/>
      <c r="D260" s="514"/>
      <c r="E260" s="517"/>
      <c r="F260" s="517"/>
      <c r="G260" s="509"/>
      <c r="H260" s="505"/>
      <c r="I260" s="490"/>
      <c r="J260" s="54"/>
      <c r="K260" s="54"/>
      <c r="L260" s="466"/>
      <c r="M260" s="532"/>
      <c r="N260" s="469"/>
      <c r="O260" s="549"/>
      <c r="P260" s="552"/>
    </row>
    <row r="261" spans="1:16" ht="21" x14ac:dyDescent="0.25">
      <c r="A261" s="478">
        <v>62</v>
      </c>
      <c r="B261" s="58" t="s">
        <v>33</v>
      </c>
      <c r="C261" s="513">
        <v>4672000</v>
      </c>
      <c r="D261" s="513">
        <v>2896881</v>
      </c>
      <c r="E261" s="515" t="s">
        <v>34</v>
      </c>
      <c r="F261" s="378" t="s">
        <v>448</v>
      </c>
      <c r="G261" s="377">
        <v>2545000</v>
      </c>
      <c r="H261" s="499" t="s">
        <v>448</v>
      </c>
      <c r="I261" s="489">
        <v>2544608</v>
      </c>
      <c r="J261" s="41"/>
      <c r="K261" s="41"/>
      <c r="L261" s="464" t="s">
        <v>36</v>
      </c>
      <c r="M261" s="482" t="s">
        <v>23</v>
      </c>
      <c r="N261" s="470"/>
      <c r="O261" s="547">
        <v>243405</v>
      </c>
      <c r="P261" s="550" t="s">
        <v>195</v>
      </c>
    </row>
    <row r="262" spans="1:16" ht="21" x14ac:dyDescent="0.35">
      <c r="A262" s="451"/>
      <c r="B262" s="61" t="s">
        <v>37</v>
      </c>
      <c r="C262" s="514"/>
      <c r="D262" s="514"/>
      <c r="E262" s="516"/>
      <c r="F262" s="380" t="s">
        <v>262</v>
      </c>
      <c r="G262" s="379">
        <v>2598888</v>
      </c>
      <c r="H262" s="500"/>
      <c r="I262" s="490"/>
      <c r="J262" s="380" t="s">
        <v>22</v>
      </c>
      <c r="K262" s="18" t="s">
        <v>460</v>
      </c>
      <c r="L262" s="465"/>
      <c r="M262" s="531"/>
      <c r="N262" s="468"/>
      <c r="O262" s="548"/>
      <c r="P262" s="551"/>
    </row>
    <row r="263" spans="1:16" ht="21" x14ac:dyDescent="0.25">
      <c r="A263" s="451"/>
      <c r="B263" s="61" t="s">
        <v>461</v>
      </c>
      <c r="C263" s="514"/>
      <c r="D263" s="514"/>
      <c r="E263" s="516"/>
      <c r="F263" s="380" t="s">
        <v>205</v>
      </c>
      <c r="G263" s="379">
        <v>2818665</v>
      </c>
      <c r="H263" s="500"/>
      <c r="I263" s="490"/>
      <c r="J263" s="380" t="s">
        <v>24</v>
      </c>
      <c r="K263" s="16" t="s">
        <v>462</v>
      </c>
      <c r="L263" s="465"/>
      <c r="M263" s="531"/>
      <c r="N263" s="468"/>
      <c r="O263" s="548"/>
      <c r="P263" s="551"/>
    </row>
    <row r="264" spans="1:16" ht="21" x14ac:dyDescent="0.25">
      <c r="A264" s="452"/>
      <c r="B264" s="63"/>
      <c r="C264" s="514"/>
      <c r="D264" s="514"/>
      <c r="E264" s="517"/>
      <c r="F264" s="361"/>
      <c r="G264" s="362"/>
      <c r="H264" s="501"/>
      <c r="I264" s="491"/>
      <c r="J264" s="381"/>
      <c r="K264" s="20"/>
      <c r="L264" s="466"/>
      <c r="M264" s="532"/>
      <c r="N264" s="469"/>
      <c r="O264" s="549"/>
      <c r="P264" s="552"/>
    </row>
    <row r="265" spans="1:16" ht="21" x14ac:dyDescent="0.25">
      <c r="A265" s="478">
        <v>63</v>
      </c>
      <c r="B265" s="58" t="s">
        <v>287</v>
      </c>
      <c r="C265" s="513">
        <v>1000000</v>
      </c>
      <c r="D265" s="513">
        <v>1066947</v>
      </c>
      <c r="E265" s="515" t="s">
        <v>34</v>
      </c>
      <c r="F265" s="457" t="s">
        <v>30</v>
      </c>
      <c r="G265" s="485">
        <v>1053000</v>
      </c>
      <c r="H265" s="457" t="s">
        <v>30</v>
      </c>
      <c r="I265" s="489">
        <v>1052528</v>
      </c>
      <c r="J265" s="41"/>
      <c r="K265" s="41"/>
      <c r="L265" s="464" t="s">
        <v>480</v>
      </c>
      <c r="M265" s="482" t="s">
        <v>23</v>
      </c>
      <c r="N265" s="470"/>
      <c r="O265" s="547">
        <v>243435</v>
      </c>
      <c r="P265" s="550" t="s">
        <v>195</v>
      </c>
    </row>
    <row r="266" spans="1:16" ht="21" x14ac:dyDescent="0.35">
      <c r="A266" s="451"/>
      <c r="B266" s="61" t="s">
        <v>26</v>
      </c>
      <c r="C266" s="514"/>
      <c r="D266" s="514"/>
      <c r="E266" s="516"/>
      <c r="F266" s="458"/>
      <c r="G266" s="460"/>
      <c r="H266" s="458"/>
      <c r="I266" s="490"/>
      <c r="J266" s="406" t="s">
        <v>25</v>
      </c>
      <c r="K266" s="18" t="s">
        <v>468</v>
      </c>
      <c r="L266" s="465"/>
      <c r="M266" s="531"/>
      <c r="N266" s="468"/>
      <c r="O266" s="548"/>
      <c r="P266" s="551"/>
    </row>
    <row r="267" spans="1:16" ht="21" x14ac:dyDescent="0.25">
      <c r="A267" s="451"/>
      <c r="B267" s="61" t="s">
        <v>469</v>
      </c>
      <c r="C267" s="514"/>
      <c r="D267" s="514"/>
      <c r="E267" s="516"/>
      <c r="F267" s="458"/>
      <c r="G267" s="460"/>
      <c r="H267" s="458"/>
      <c r="I267" s="490"/>
      <c r="J267" s="406" t="s">
        <v>24</v>
      </c>
      <c r="K267" s="16" t="s">
        <v>470</v>
      </c>
      <c r="L267" s="465"/>
      <c r="M267" s="531"/>
      <c r="N267" s="468"/>
      <c r="O267" s="548"/>
      <c r="P267" s="551"/>
    </row>
    <row r="268" spans="1:16" ht="21" x14ac:dyDescent="0.25">
      <c r="A268" s="452"/>
      <c r="B268" s="401"/>
      <c r="C268" s="514"/>
      <c r="D268" s="514"/>
      <c r="E268" s="517"/>
      <c r="F268" s="459"/>
      <c r="G268" s="461"/>
      <c r="H268" s="459"/>
      <c r="I268" s="490"/>
      <c r="J268" s="401"/>
      <c r="K268" s="42"/>
      <c r="L268" s="466"/>
      <c r="M268" s="532"/>
      <c r="N268" s="469"/>
      <c r="O268" s="549"/>
      <c r="P268" s="552"/>
    </row>
    <row r="269" spans="1:16" ht="21" x14ac:dyDescent="0.25">
      <c r="A269" s="478">
        <v>64</v>
      </c>
      <c r="B269" s="305" t="s">
        <v>472</v>
      </c>
      <c r="C269" s="479">
        <v>23500</v>
      </c>
      <c r="D269" s="479">
        <f>23500*1.07</f>
        <v>25145</v>
      </c>
      <c r="E269" s="515" t="s">
        <v>21</v>
      </c>
      <c r="F269" s="499" t="s">
        <v>473</v>
      </c>
      <c r="G269" s="485">
        <v>25145</v>
      </c>
      <c r="H269" s="499" t="s">
        <v>473</v>
      </c>
      <c r="I269" s="485">
        <v>25145</v>
      </c>
      <c r="J269" s="306"/>
      <c r="K269" s="15"/>
      <c r="L269" s="464" t="s">
        <v>481</v>
      </c>
      <c r="M269" s="467" t="s">
        <v>23</v>
      </c>
      <c r="N269" s="470"/>
      <c r="O269" s="547">
        <v>243435</v>
      </c>
      <c r="P269" s="550" t="s">
        <v>195</v>
      </c>
    </row>
    <row r="270" spans="1:16" ht="21" x14ac:dyDescent="0.35">
      <c r="A270" s="451"/>
      <c r="B270" s="307" t="s">
        <v>474</v>
      </c>
      <c r="C270" s="542"/>
      <c r="D270" s="542"/>
      <c r="E270" s="516"/>
      <c r="F270" s="500"/>
      <c r="G270" s="460"/>
      <c r="H270" s="500"/>
      <c r="I270" s="460"/>
      <c r="J270" s="406" t="s">
        <v>22</v>
      </c>
      <c r="K270" s="18" t="s">
        <v>475</v>
      </c>
      <c r="L270" s="465"/>
      <c r="M270" s="530"/>
      <c r="N270" s="468"/>
      <c r="O270" s="548"/>
      <c r="P270" s="551"/>
    </row>
    <row r="271" spans="1:16" ht="21" x14ac:dyDescent="0.25">
      <c r="A271" s="451"/>
      <c r="B271" s="16"/>
      <c r="C271" s="542"/>
      <c r="D271" s="542"/>
      <c r="E271" s="516"/>
      <c r="F271" s="402" t="s">
        <v>476</v>
      </c>
      <c r="G271" s="404">
        <v>30816</v>
      </c>
      <c r="H271" s="500"/>
      <c r="I271" s="460"/>
      <c r="J271" s="406" t="s">
        <v>24</v>
      </c>
      <c r="K271" s="16" t="s">
        <v>477</v>
      </c>
      <c r="L271" s="465"/>
      <c r="M271" s="530"/>
      <c r="N271" s="468"/>
      <c r="O271" s="548"/>
      <c r="P271" s="551"/>
    </row>
    <row r="272" spans="1:16" ht="21" x14ac:dyDescent="0.25">
      <c r="A272" s="452"/>
      <c r="B272" s="308"/>
      <c r="C272" s="535"/>
      <c r="D272" s="535"/>
      <c r="E272" s="517"/>
      <c r="F272" s="403" t="s">
        <v>310</v>
      </c>
      <c r="G272" s="405">
        <v>34026</v>
      </c>
      <c r="H272" s="501"/>
      <c r="I272" s="461"/>
      <c r="J272" s="263"/>
      <c r="K272" s="20"/>
      <c r="L272" s="466"/>
      <c r="M272" s="536"/>
      <c r="N272" s="469"/>
      <c r="O272" s="549"/>
      <c r="P272" s="552"/>
    </row>
    <row r="273" spans="1:19" ht="21" x14ac:dyDescent="0.25">
      <c r="A273" s="478">
        <v>65</v>
      </c>
      <c r="B273" s="58" t="s">
        <v>485</v>
      </c>
      <c r="C273" s="479">
        <v>17400</v>
      </c>
      <c r="D273" s="479">
        <v>18618</v>
      </c>
      <c r="E273" s="515" t="s">
        <v>21</v>
      </c>
      <c r="F273" s="499" t="s">
        <v>486</v>
      </c>
      <c r="G273" s="485">
        <v>18618</v>
      </c>
      <c r="H273" s="499" t="s">
        <v>486</v>
      </c>
      <c r="I273" s="485">
        <v>18618</v>
      </c>
      <c r="J273" s="306"/>
      <c r="K273" s="15"/>
      <c r="L273" s="464" t="s">
        <v>503</v>
      </c>
      <c r="M273" s="553"/>
      <c r="N273" s="467" t="s">
        <v>23</v>
      </c>
      <c r="O273" s="547">
        <v>243466</v>
      </c>
      <c r="P273" s="550" t="s">
        <v>195</v>
      </c>
    </row>
    <row r="274" spans="1:19" ht="21" x14ac:dyDescent="0.35">
      <c r="A274" s="451"/>
      <c r="B274" s="61" t="s">
        <v>487</v>
      </c>
      <c r="C274" s="542"/>
      <c r="D274" s="542"/>
      <c r="E274" s="516"/>
      <c r="F274" s="500"/>
      <c r="G274" s="460"/>
      <c r="H274" s="500"/>
      <c r="I274" s="460"/>
      <c r="J274" s="431" t="s">
        <v>22</v>
      </c>
      <c r="K274" s="18" t="s">
        <v>488</v>
      </c>
      <c r="L274" s="465"/>
      <c r="M274" s="554"/>
      <c r="N274" s="530"/>
      <c r="O274" s="548"/>
      <c r="P274" s="551"/>
    </row>
    <row r="275" spans="1:19" ht="21" x14ac:dyDescent="0.25">
      <c r="A275" s="495"/>
      <c r="B275" s="61" t="s">
        <v>489</v>
      </c>
      <c r="C275" s="542"/>
      <c r="D275" s="542"/>
      <c r="E275" s="516"/>
      <c r="F275" s="427" t="s">
        <v>490</v>
      </c>
      <c r="G275" s="429">
        <v>20651</v>
      </c>
      <c r="H275" s="500"/>
      <c r="I275" s="460"/>
      <c r="J275" s="431" t="s">
        <v>24</v>
      </c>
      <c r="K275" s="16" t="s">
        <v>491</v>
      </c>
      <c r="L275" s="465"/>
      <c r="M275" s="554"/>
      <c r="N275" s="530"/>
      <c r="O275" s="548"/>
      <c r="P275" s="551"/>
    </row>
    <row r="276" spans="1:19" ht="21" x14ac:dyDescent="0.25">
      <c r="A276" s="452"/>
      <c r="B276" s="308"/>
      <c r="C276" s="535"/>
      <c r="D276" s="535"/>
      <c r="E276" s="517"/>
      <c r="F276" s="428" t="s">
        <v>492</v>
      </c>
      <c r="G276" s="430">
        <v>20865</v>
      </c>
      <c r="H276" s="501"/>
      <c r="I276" s="461"/>
      <c r="J276" s="263"/>
      <c r="K276" s="20"/>
      <c r="L276" s="466"/>
      <c r="M276" s="555"/>
      <c r="N276" s="536"/>
      <c r="O276" s="549"/>
      <c r="P276" s="552"/>
    </row>
    <row r="277" spans="1:19" ht="21" x14ac:dyDescent="0.25">
      <c r="A277" s="478">
        <v>66</v>
      </c>
      <c r="B277" s="58" t="s">
        <v>493</v>
      </c>
      <c r="C277" s="479">
        <v>30971.96</v>
      </c>
      <c r="D277" s="479">
        <f>30971.96*1.07</f>
        <v>33139.997199999998</v>
      </c>
      <c r="E277" s="515" t="s">
        <v>21</v>
      </c>
      <c r="F277" s="426" t="s">
        <v>267</v>
      </c>
      <c r="G277" s="425">
        <v>33140</v>
      </c>
      <c r="H277" s="499" t="s">
        <v>267</v>
      </c>
      <c r="I277" s="485">
        <v>33140</v>
      </c>
      <c r="J277" s="306"/>
      <c r="K277" s="15"/>
      <c r="L277" s="464" t="s">
        <v>502</v>
      </c>
      <c r="M277" s="467" t="s">
        <v>23</v>
      </c>
      <c r="N277" s="470"/>
      <c r="O277" s="547">
        <v>243466</v>
      </c>
      <c r="P277" s="550" t="s">
        <v>195</v>
      </c>
    </row>
    <row r="278" spans="1:19" ht="21" x14ac:dyDescent="0.35">
      <c r="A278" s="451"/>
      <c r="B278" s="61" t="s">
        <v>494</v>
      </c>
      <c r="C278" s="542"/>
      <c r="D278" s="542"/>
      <c r="E278" s="516"/>
      <c r="F278" s="427" t="s">
        <v>497</v>
      </c>
      <c r="G278" s="429">
        <v>37407.199999999997</v>
      </c>
      <c r="H278" s="500"/>
      <c r="I278" s="460"/>
      <c r="J278" s="431" t="s">
        <v>22</v>
      </c>
      <c r="K278" s="18" t="s">
        <v>495</v>
      </c>
      <c r="L278" s="465"/>
      <c r="M278" s="530"/>
      <c r="N278" s="468"/>
      <c r="O278" s="548"/>
      <c r="P278" s="551"/>
    </row>
    <row r="279" spans="1:19" ht="21" x14ac:dyDescent="0.25">
      <c r="A279" s="495"/>
      <c r="B279" s="61" t="s">
        <v>496</v>
      </c>
      <c r="C279" s="542"/>
      <c r="D279" s="542"/>
      <c r="E279" s="516"/>
      <c r="F279" s="506" t="s">
        <v>269</v>
      </c>
      <c r="G279" s="508">
        <v>37728.199999999997</v>
      </c>
      <c r="H279" s="500"/>
      <c r="I279" s="460"/>
      <c r="J279" s="431" t="s">
        <v>24</v>
      </c>
      <c r="K279" s="16" t="s">
        <v>498</v>
      </c>
      <c r="L279" s="465"/>
      <c r="M279" s="530"/>
      <c r="N279" s="468"/>
      <c r="O279" s="548"/>
      <c r="P279" s="551"/>
    </row>
    <row r="280" spans="1:19" ht="21" x14ac:dyDescent="0.25">
      <c r="A280" s="452"/>
      <c r="B280" s="308"/>
      <c r="C280" s="535"/>
      <c r="D280" s="535"/>
      <c r="E280" s="517"/>
      <c r="F280" s="507"/>
      <c r="G280" s="509"/>
      <c r="H280" s="501"/>
      <c r="I280" s="461"/>
      <c r="J280" s="263"/>
      <c r="K280" s="20"/>
      <c r="L280" s="466"/>
      <c r="M280" s="536"/>
      <c r="N280" s="469"/>
      <c r="O280" s="549"/>
      <c r="P280" s="552"/>
    </row>
    <row r="281" spans="1:19" ht="21" x14ac:dyDescent="0.35">
      <c r="A281" s="400"/>
      <c r="B281" s="455" t="s">
        <v>504</v>
      </c>
      <c r="C281" s="455"/>
      <c r="D281" s="455"/>
      <c r="E281" s="455"/>
      <c r="F281" s="455"/>
      <c r="G281" s="455"/>
      <c r="H281" s="456"/>
      <c r="I281" s="26">
        <f>SUM(I8:I280)+387100+44720</f>
        <v>102952605.44</v>
      </c>
      <c r="S281" s="165">
        <f>SUM(S65:S75)</f>
        <v>102952605.44</v>
      </c>
    </row>
  </sheetData>
  <mergeCells count="891">
    <mergeCell ref="P225:P228"/>
    <mergeCell ref="O197:O201"/>
    <mergeCell ref="P197:P201"/>
    <mergeCell ref="O210:O214"/>
    <mergeCell ref="P210:P214"/>
    <mergeCell ref="O215:O219"/>
    <mergeCell ref="P215:P219"/>
    <mergeCell ref="O220:O224"/>
    <mergeCell ref="P220:P224"/>
    <mergeCell ref="P185:P188"/>
    <mergeCell ref="O189:O192"/>
    <mergeCell ref="P189:P192"/>
    <mergeCell ref="O193:O196"/>
    <mergeCell ref="P193:P196"/>
    <mergeCell ref="O202:O205"/>
    <mergeCell ref="P202:P205"/>
    <mergeCell ref="O206:O209"/>
    <mergeCell ref="P206:P209"/>
    <mergeCell ref="L210:L214"/>
    <mergeCell ref="M210:M214"/>
    <mergeCell ref="L215:L219"/>
    <mergeCell ref="M215:M219"/>
    <mergeCell ref="L220:L224"/>
    <mergeCell ref="M220:M224"/>
    <mergeCell ref="L225:L228"/>
    <mergeCell ref="M225:M228"/>
    <mergeCell ref="O185:O188"/>
    <mergeCell ref="O225:O228"/>
    <mergeCell ref="L197:L201"/>
    <mergeCell ref="M197:M201"/>
    <mergeCell ref="N197:N201"/>
    <mergeCell ref="L202:L205"/>
    <mergeCell ref="M202:M205"/>
    <mergeCell ref="N202:N205"/>
    <mergeCell ref="L206:L209"/>
    <mergeCell ref="M206:M209"/>
    <mergeCell ref="N206:N209"/>
    <mergeCell ref="L185:L188"/>
    <mergeCell ref="M185:M188"/>
    <mergeCell ref="N185:N188"/>
    <mergeCell ref="L189:L192"/>
    <mergeCell ref="M189:M192"/>
    <mergeCell ref="N189:N192"/>
    <mergeCell ref="L193:L196"/>
    <mergeCell ref="M193:M196"/>
    <mergeCell ref="N193:N196"/>
    <mergeCell ref="A220:A224"/>
    <mergeCell ref="C220:C224"/>
    <mergeCell ref="D220:D224"/>
    <mergeCell ref="E220:E224"/>
    <mergeCell ref="H220:H224"/>
    <mergeCell ref="I220:I224"/>
    <mergeCell ref="F223:F224"/>
    <mergeCell ref="G223:G224"/>
    <mergeCell ref="J202:J205"/>
    <mergeCell ref="K202:K203"/>
    <mergeCell ref="K204:K205"/>
    <mergeCell ref="F206:F209"/>
    <mergeCell ref="G206:G209"/>
    <mergeCell ref="H206:H209"/>
    <mergeCell ref="I206:I209"/>
    <mergeCell ref="J206:J209"/>
    <mergeCell ref="K206:K207"/>
    <mergeCell ref="K208:K209"/>
    <mergeCell ref="A202:A209"/>
    <mergeCell ref="B202:B209"/>
    <mergeCell ref="A225:A228"/>
    <mergeCell ref="C225:C228"/>
    <mergeCell ref="D225:D228"/>
    <mergeCell ref="E225:E228"/>
    <mergeCell ref="H225:H228"/>
    <mergeCell ref="I225:I228"/>
    <mergeCell ref="F227:F228"/>
    <mergeCell ref="G227:G228"/>
    <mergeCell ref="A210:A214"/>
    <mergeCell ref="C210:C214"/>
    <mergeCell ref="D210:D214"/>
    <mergeCell ref="E210:E214"/>
    <mergeCell ref="F210:F211"/>
    <mergeCell ref="G210:G211"/>
    <mergeCell ref="H210:H214"/>
    <mergeCell ref="I210:I214"/>
    <mergeCell ref="A215:A219"/>
    <mergeCell ref="C215:C219"/>
    <mergeCell ref="D215:D219"/>
    <mergeCell ref="E215:E219"/>
    <mergeCell ref="H215:H219"/>
    <mergeCell ref="I215:I219"/>
    <mergeCell ref="F217:F218"/>
    <mergeCell ref="G217:G218"/>
    <mergeCell ref="C202:C209"/>
    <mergeCell ref="D202:D209"/>
    <mergeCell ref="E202:E209"/>
    <mergeCell ref="F202:F205"/>
    <mergeCell ref="G202:G205"/>
    <mergeCell ref="H202:H205"/>
    <mergeCell ref="I202:I205"/>
    <mergeCell ref="A193:A196"/>
    <mergeCell ref="C193:C196"/>
    <mergeCell ref="D193:D196"/>
    <mergeCell ref="E193:E196"/>
    <mergeCell ref="F193:F196"/>
    <mergeCell ref="G193:G196"/>
    <mergeCell ref="H193:H196"/>
    <mergeCell ref="I193:I196"/>
    <mergeCell ref="A197:A201"/>
    <mergeCell ref="C197:C201"/>
    <mergeCell ref="D197:D201"/>
    <mergeCell ref="E197:E201"/>
    <mergeCell ref="F197:F198"/>
    <mergeCell ref="G197:G198"/>
    <mergeCell ref="H197:H201"/>
    <mergeCell ref="I197:I201"/>
    <mergeCell ref="F199:F200"/>
    <mergeCell ref="G199:G200"/>
    <mergeCell ref="A185:A188"/>
    <mergeCell ref="C185:C188"/>
    <mergeCell ref="D185:D188"/>
    <mergeCell ref="E185:E188"/>
    <mergeCell ref="F185:F188"/>
    <mergeCell ref="G185:G188"/>
    <mergeCell ref="H185:H188"/>
    <mergeCell ref="I185:I188"/>
    <mergeCell ref="A189:A192"/>
    <mergeCell ref="C189:C192"/>
    <mergeCell ref="D189:D192"/>
    <mergeCell ref="E189:E192"/>
    <mergeCell ref="F189:F190"/>
    <mergeCell ref="G189:G190"/>
    <mergeCell ref="H189:H192"/>
    <mergeCell ref="I189:I192"/>
    <mergeCell ref="O154:O156"/>
    <mergeCell ref="P154:P156"/>
    <mergeCell ref="O157:O160"/>
    <mergeCell ref="P157:P160"/>
    <mergeCell ref="O161:O164"/>
    <mergeCell ref="P161:P164"/>
    <mergeCell ref="O165:O168"/>
    <mergeCell ref="P165:P168"/>
    <mergeCell ref="O169:O172"/>
    <mergeCell ref="P169:P172"/>
    <mergeCell ref="A173:A176"/>
    <mergeCell ref="O173:O176"/>
    <mergeCell ref="P173:P176"/>
    <mergeCell ref="O177:O180"/>
    <mergeCell ref="P177:P180"/>
    <mergeCell ref="O181:O184"/>
    <mergeCell ref="P181:P184"/>
    <mergeCell ref="M177:M180"/>
    <mergeCell ref="N177:N180"/>
    <mergeCell ref="M181:M184"/>
    <mergeCell ref="N181:N184"/>
    <mergeCell ref="A177:A180"/>
    <mergeCell ref="C177:C180"/>
    <mergeCell ref="D177:D180"/>
    <mergeCell ref="E177:E180"/>
    <mergeCell ref="F177:F180"/>
    <mergeCell ref="G177:G180"/>
    <mergeCell ref="H177:H180"/>
    <mergeCell ref="I177:I180"/>
    <mergeCell ref="L177:L180"/>
    <mergeCell ref="A181:A184"/>
    <mergeCell ref="C181:C184"/>
    <mergeCell ref="D181:D184"/>
    <mergeCell ref="E181:E184"/>
    <mergeCell ref="F181:F182"/>
    <mergeCell ref="G181:G182"/>
    <mergeCell ref="H181:H184"/>
    <mergeCell ref="I181:I184"/>
    <mergeCell ref="L181:L184"/>
    <mergeCell ref="F183:F184"/>
    <mergeCell ref="G183:G184"/>
    <mergeCell ref="C173:C176"/>
    <mergeCell ref="D173:D176"/>
    <mergeCell ref="E173:E176"/>
    <mergeCell ref="H173:H176"/>
    <mergeCell ref="I173:I176"/>
    <mergeCell ref="L173:L176"/>
    <mergeCell ref="M173:M176"/>
    <mergeCell ref="N173:N176"/>
    <mergeCell ref="F174:F175"/>
    <mergeCell ref="G174:G175"/>
    <mergeCell ref="N169:N172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5:M168"/>
    <mergeCell ref="N165:N168"/>
    <mergeCell ref="M169:M172"/>
    <mergeCell ref="M157:M160"/>
    <mergeCell ref="N157:N160"/>
    <mergeCell ref="A161:A164"/>
    <mergeCell ref="C161:C164"/>
    <mergeCell ref="D161:D164"/>
    <mergeCell ref="E161:E164"/>
    <mergeCell ref="H161:H164"/>
    <mergeCell ref="I161:I164"/>
    <mergeCell ref="L161:L164"/>
    <mergeCell ref="M161:M164"/>
    <mergeCell ref="N161:N164"/>
    <mergeCell ref="F162:F163"/>
    <mergeCell ref="G162:G163"/>
    <mergeCell ref="A157:A160"/>
    <mergeCell ref="C157:C160"/>
    <mergeCell ref="D157:D160"/>
    <mergeCell ref="E157:E160"/>
    <mergeCell ref="F157:F160"/>
    <mergeCell ref="G157:G160"/>
    <mergeCell ref="H157:H160"/>
    <mergeCell ref="I157:I160"/>
    <mergeCell ref="L157:L160"/>
    <mergeCell ref="A154:A156"/>
    <mergeCell ref="C154:C156"/>
    <mergeCell ref="D154:D156"/>
    <mergeCell ref="E154:E156"/>
    <mergeCell ref="H154:H156"/>
    <mergeCell ref="I154:I156"/>
    <mergeCell ref="L154:L156"/>
    <mergeCell ref="M154:M156"/>
    <mergeCell ref="N154:N156"/>
    <mergeCell ref="M126:M129"/>
    <mergeCell ref="N126:N129"/>
    <mergeCell ref="F128:F129"/>
    <mergeCell ref="G128:G129"/>
    <mergeCell ref="O99:O102"/>
    <mergeCell ref="P99:P102"/>
    <mergeCell ref="O103:O106"/>
    <mergeCell ref="P103:P106"/>
    <mergeCell ref="O107:O109"/>
    <mergeCell ref="P107:P109"/>
    <mergeCell ref="O110:O113"/>
    <mergeCell ref="P110:P113"/>
    <mergeCell ref="O114:O117"/>
    <mergeCell ref="P114:P117"/>
    <mergeCell ref="O118:O121"/>
    <mergeCell ref="P118:P121"/>
    <mergeCell ref="O122:O125"/>
    <mergeCell ref="P122:P125"/>
    <mergeCell ref="O126:O129"/>
    <mergeCell ref="P126:P129"/>
    <mergeCell ref="M118:M121"/>
    <mergeCell ref="N118:N121"/>
    <mergeCell ref="M122:M125"/>
    <mergeCell ref="N122:N125"/>
    <mergeCell ref="A126:A129"/>
    <mergeCell ref="C126:C129"/>
    <mergeCell ref="D126:D129"/>
    <mergeCell ref="E126:E129"/>
    <mergeCell ref="F126:F127"/>
    <mergeCell ref="G126:G127"/>
    <mergeCell ref="H126:H129"/>
    <mergeCell ref="I126:I129"/>
    <mergeCell ref="L126:L129"/>
    <mergeCell ref="I118:I121"/>
    <mergeCell ref="L118:L121"/>
    <mergeCell ref="A122:A125"/>
    <mergeCell ref="C122:C125"/>
    <mergeCell ref="D122:D125"/>
    <mergeCell ref="E122:E125"/>
    <mergeCell ref="F122:F123"/>
    <mergeCell ref="G122:G123"/>
    <mergeCell ref="H122:H125"/>
    <mergeCell ref="I122:I125"/>
    <mergeCell ref="L122:L125"/>
    <mergeCell ref="F124:F125"/>
    <mergeCell ref="G124:G125"/>
    <mergeCell ref="A118:A121"/>
    <mergeCell ref="C118:C121"/>
    <mergeCell ref="D118:D121"/>
    <mergeCell ref="E118:E121"/>
    <mergeCell ref="F118:F121"/>
    <mergeCell ref="G118:G121"/>
    <mergeCell ref="H118:H121"/>
    <mergeCell ref="M110:M113"/>
    <mergeCell ref="N110:N113"/>
    <mergeCell ref="A114:A117"/>
    <mergeCell ref="C114:C117"/>
    <mergeCell ref="D114:D117"/>
    <mergeCell ref="E114:E117"/>
    <mergeCell ref="F114:F115"/>
    <mergeCell ref="G114:G115"/>
    <mergeCell ref="H114:H117"/>
    <mergeCell ref="I114:I117"/>
    <mergeCell ref="L114:L117"/>
    <mergeCell ref="M114:M117"/>
    <mergeCell ref="N114:N117"/>
    <mergeCell ref="A110:A113"/>
    <mergeCell ref="C110:C113"/>
    <mergeCell ref="D110:D113"/>
    <mergeCell ref="E110:E113"/>
    <mergeCell ref="F110:F113"/>
    <mergeCell ref="G110:G113"/>
    <mergeCell ref="H110:H113"/>
    <mergeCell ref="I110:I113"/>
    <mergeCell ref="L110:L113"/>
    <mergeCell ref="A107:A109"/>
    <mergeCell ref="C107:C109"/>
    <mergeCell ref="D107:D109"/>
    <mergeCell ref="E107:E109"/>
    <mergeCell ref="H107:H109"/>
    <mergeCell ref="I107:I109"/>
    <mergeCell ref="L107:L109"/>
    <mergeCell ref="M107:M109"/>
    <mergeCell ref="N107:N109"/>
    <mergeCell ref="M99:M102"/>
    <mergeCell ref="N99:N102"/>
    <mergeCell ref="A103:A106"/>
    <mergeCell ref="C103:C106"/>
    <mergeCell ref="D103:D106"/>
    <mergeCell ref="E103:E106"/>
    <mergeCell ref="F103:F106"/>
    <mergeCell ref="G103:G106"/>
    <mergeCell ref="H103:H106"/>
    <mergeCell ref="I103:I106"/>
    <mergeCell ref="L103:L106"/>
    <mergeCell ref="M103:M106"/>
    <mergeCell ref="N103:N106"/>
    <mergeCell ref="A99:A102"/>
    <mergeCell ref="C99:C102"/>
    <mergeCell ref="D99:D102"/>
    <mergeCell ref="E99:E102"/>
    <mergeCell ref="F99:F102"/>
    <mergeCell ref="G99:G102"/>
    <mergeCell ref="H99:H102"/>
    <mergeCell ref="I99:I102"/>
    <mergeCell ref="L99:L102"/>
    <mergeCell ref="O95:O98"/>
    <mergeCell ref="P95:P98"/>
    <mergeCell ref="O74:O77"/>
    <mergeCell ref="P74:P77"/>
    <mergeCell ref="O78:O80"/>
    <mergeCell ref="P78:P80"/>
    <mergeCell ref="O81:O84"/>
    <mergeCell ref="P81:P84"/>
    <mergeCell ref="O85:O90"/>
    <mergeCell ref="P85:P90"/>
    <mergeCell ref="O91:O94"/>
    <mergeCell ref="P91:P94"/>
    <mergeCell ref="L95:L98"/>
    <mergeCell ref="N95:N98"/>
    <mergeCell ref="M96:M97"/>
    <mergeCell ref="L74:L77"/>
    <mergeCell ref="M74:M77"/>
    <mergeCell ref="N74:N77"/>
    <mergeCell ref="L78:L80"/>
    <mergeCell ref="M78:M80"/>
    <mergeCell ref="N78:N80"/>
    <mergeCell ref="L81:L84"/>
    <mergeCell ref="M81:M84"/>
    <mergeCell ref="N81:N84"/>
    <mergeCell ref="L85:L90"/>
    <mergeCell ref="M85:M90"/>
    <mergeCell ref="N85:N90"/>
    <mergeCell ref="L91:L94"/>
    <mergeCell ref="M91:M94"/>
    <mergeCell ref="N91:N94"/>
    <mergeCell ref="A91:A94"/>
    <mergeCell ref="C91:C94"/>
    <mergeCell ref="D91:D94"/>
    <mergeCell ref="E91:E94"/>
    <mergeCell ref="F91:F94"/>
    <mergeCell ref="G91:G94"/>
    <mergeCell ref="H91:H94"/>
    <mergeCell ref="I91:I94"/>
    <mergeCell ref="F87:F88"/>
    <mergeCell ref="G87:G88"/>
    <mergeCell ref="F89:F90"/>
    <mergeCell ref="G89:G90"/>
    <mergeCell ref="A95:A98"/>
    <mergeCell ref="C95:C98"/>
    <mergeCell ref="D95:D98"/>
    <mergeCell ref="E95:E98"/>
    <mergeCell ref="F95:F98"/>
    <mergeCell ref="G95:G98"/>
    <mergeCell ref="H95:H98"/>
    <mergeCell ref="I95:I98"/>
    <mergeCell ref="A81:A84"/>
    <mergeCell ref="C81:C84"/>
    <mergeCell ref="D81:D84"/>
    <mergeCell ref="E81:E84"/>
    <mergeCell ref="H81:H84"/>
    <mergeCell ref="I81:I84"/>
    <mergeCell ref="F83:F84"/>
    <mergeCell ref="G83:G84"/>
    <mergeCell ref="A85:A90"/>
    <mergeCell ref="C85:C90"/>
    <mergeCell ref="D85:D90"/>
    <mergeCell ref="E85:E90"/>
    <mergeCell ref="F85:F86"/>
    <mergeCell ref="G85:G86"/>
    <mergeCell ref="H85:H90"/>
    <mergeCell ref="I85:I90"/>
    <mergeCell ref="A74:A77"/>
    <mergeCell ref="C74:C77"/>
    <mergeCell ref="D74:D77"/>
    <mergeCell ref="E74:E77"/>
    <mergeCell ref="F74:F77"/>
    <mergeCell ref="G74:G77"/>
    <mergeCell ref="H74:H77"/>
    <mergeCell ref="I74:I77"/>
    <mergeCell ref="A78:A80"/>
    <mergeCell ref="C78:C80"/>
    <mergeCell ref="D78:D80"/>
    <mergeCell ref="E78:E80"/>
    <mergeCell ref="H78:H80"/>
    <mergeCell ref="I78:I80"/>
    <mergeCell ref="O6:O7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I8:I11"/>
    <mergeCell ref="L8:L11"/>
    <mergeCell ref="M8:M11"/>
    <mergeCell ref="F10:F11"/>
    <mergeCell ref="G10:G11"/>
    <mergeCell ref="J6:J7"/>
    <mergeCell ref="K6:K7"/>
    <mergeCell ref="L6:L7"/>
    <mergeCell ref="M6:N6"/>
    <mergeCell ref="N8:N11"/>
    <mergeCell ref="A12:A15"/>
    <mergeCell ref="C12:C15"/>
    <mergeCell ref="D12:D15"/>
    <mergeCell ref="E12:E15"/>
    <mergeCell ref="M12:M15"/>
    <mergeCell ref="F14:F15"/>
    <mergeCell ref="G14:G15"/>
    <mergeCell ref="E16:E18"/>
    <mergeCell ref="H16:H18"/>
    <mergeCell ref="I16:I18"/>
    <mergeCell ref="H12:H15"/>
    <mergeCell ref="I12:I15"/>
    <mergeCell ref="L12:L15"/>
    <mergeCell ref="I23:I26"/>
    <mergeCell ref="L16:L18"/>
    <mergeCell ref="M16:M18"/>
    <mergeCell ref="M19:M22"/>
    <mergeCell ref="F19:F22"/>
    <mergeCell ref="G19:G22"/>
    <mergeCell ref="H19:H22"/>
    <mergeCell ref="I19:I22"/>
    <mergeCell ref="L19:L22"/>
    <mergeCell ref="L23:L26"/>
    <mergeCell ref="O39:O42"/>
    <mergeCell ref="A43:A46"/>
    <mergeCell ref="C43:C46"/>
    <mergeCell ref="D43:D46"/>
    <mergeCell ref="E43:E46"/>
    <mergeCell ref="P39:P42"/>
    <mergeCell ref="L39:L42"/>
    <mergeCell ref="M39:M42"/>
    <mergeCell ref="O43:O46"/>
    <mergeCell ref="P43:P46"/>
    <mergeCell ref="M43:M46"/>
    <mergeCell ref="A8:A11"/>
    <mergeCell ref="C8:C11"/>
    <mergeCell ref="D8:D11"/>
    <mergeCell ref="E8:E11"/>
    <mergeCell ref="H8:H11"/>
    <mergeCell ref="M59:M60"/>
    <mergeCell ref="A58:A61"/>
    <mergeCell ref="C58:C61"/>
    <mergeCell ref="D58:D61"/>
    <mergeCell ref="E58:E61"/>
    <mergeCell ref="M54:M57"/>
    <mergeCell ref="G50:G53"/>
    <mergeCell ref="H50:H53"/>
    <mergeCell ref="I50:I53"/>
    <mergeCell ref="M50:M53"/>
    <mergeCell ref="M47:M49"/>
    <mergeCell ref="A50:A53"/>
    <mergeCell ref="C50:C53"/>
    <mergeCell ref="D50:D53"/>
    <mergeCell ref="E50:E53"/>
    <mergeCell ref="F50:F53"/>
    <mergeCell ref="A16:A18"/>
    <mergeCell ref="C16:C18"/>
    <mergeCell ref="D16:D18"/>
    <mergeCell ref="A19:A22"/>
    <mergeCell ref="C19:C22"/>
    <mergeCell ref="D19:D22"/>
    <mergeCell ref="E19:E22"/>
    <mergeCell ref="H31:H34"/>
    <mergeCell ref="A23:A26"/>
    <mergeCell ref="C23:C26"/>
    <mergeCell ref="D23:D26"/>
    <mergeCell ref="E23:E26"/>
    <mergeCell ref="F25:F26"/>
    <mergeCell ref="G25:G26"/>
    <mergeCell ref="E27:E30"/>
    <mergeCell ref="H27:H30"/>
    <mergeCell ref="F29:F30"/>
    <mergeCell ref="G29:G30"/>
    <mergeCell ref="H23:H26"/>
    <mergeCell ref="I31:I34"/>
    <mergeCell ref="L31:L34"/>
    <mergeCell ref="A31:A34"/>
    <mergeCell ref="C31:C34"/>
    <mergeCell ref="D31:D34"/>
    <mergeCell ref="E31:E34"/>
    <mergeCell ref="F31:F32"/>
    <mergeCell ref="G31:G32"/>
    <mergeCell ref="A27:A30"/>
    <mergeCell ref="C27:C30"/>
    <mergeCell ref="D27:D30"/>
    <mergeCell ref="I27:I30"/>
    <mergeCell ref="L27:L30"/>
    <mergeCell ref="H35:H38"/>
    <mergeCell ref="I35:I38"/>
    <mergeCell ref="L35:L38"/>
    <mergeCell ref="M35:M38"/>
    <mergeCell ref="A39:A42"/>
    <mergeCell ref="C39:C42"/>
    <mergeCell ref="D39:D42"/>
    <mergeCell ref="E39:E42"/>
    <mergeCell ref="F39:F40"/>
    <mergeCell ref="A35:A38"/>
    <mergeCell ref="C35:C38"/>
    <mergeCell ref="D35:D38"/>
    <mergeCell ref="E35:E38"/>
    <mergeCell ref="F35:F38"/>
    <mergeCell ref="G35:G38"/>
    <mergeCell ref="I54:I57"/>
    <mergeCell ref="L54:L57"/>
    <mergeCell ref="F43:F44"/>
    <mergeCell ref="G43:G44"/>
    <mergeCell ref="H43:H46"/>
    <mergeCell ref="I43:I46"/>
    <mergeCell ref="L43:L46"/>
    <mergeCell ref="A47:A49"/>
    <mergeCell ref="C47:C49"/>
    <mergeCell ref="D47:D49"/>
    <mergeCell ref="E47:E49"/>
    <mergeCell ref="H47:H49"/>
    <mergeCell ref="I47:I49"/>
    <mergeCell ref="G62:G65"/>
    <mergeCell ref="F58:F59"/>
    <mergeCell ref="G58:G59"/>
    <mergeCell ref="H58:H61"/>
    <mergeCell ref="F60:F61"/>
    <mergeCell ref="G60:G61"/>
    <mergeCell ref="H62:H65"/>
    <mergeCell ref="A54:A57"/>
    <mergeCell ref="C54:C57"/>
    <mergeCell ref="D54:D57"/>
    <mergeCell ref="E54:E57"/>
    <mergeCell ref="H54:H57"/>
    <mergeCell ref="I58:I61"/>
    <mergeCell ref="L58:L61"/>
    <mergeCell ref="L47:L49"/>
    <mergeCell ref="L50:L53"/>
    <mergeCell ref="G39:G40"/>
    <mergeCell ref="H39:H42"/>
    <mergeCell ref="I39:I42"/>
    <mergeCell ref="N66:N69"/>
    <mergeCell ref="A70:A73"/>
    <mergeCell ref="C70:C73"/>
    <mergeCell ref="D70:D73"/>
    <mergeCell ref="E70:E73"/>
    <mergeCell ref="F70:F71"/>
    <mergeCell ref="A66:A69"/>
    <mergeCell ref="C66:C69"/>
    <mergeCell ref="D66:D69"/>
    <mergeCell ref="E66:E69"/>
    <mergeCell ref="F66:F67"/>
    <mergeCell ref="F72:F73"/>
    <mergeCell ref="A62:A65"/>
    <mergeCell ref="C62:C65"/>
    <mergeCell ref="D62:D65"/>
    <mergeCell ref="E62:E65"/>
    <mergeCell ref="F62:F65"/>
    <mergeCell ref="G70:G71"/>
    <mergeCell ref="H70:H73"/>
    <mergeCell ref="I70:I73"/>
    <mergeCell ref="L70:L73"/>
    <mergeCell ref="L66:L69"/>
    <mergeCell ref="G68:G69"/>
    <mergeCell ref="G66:G67"/>
    <mergeCell ref="H66:H69"/>
    <mergeCell ref="I66:I69"/>
    <mergeCell ref="N59:N60"/>
    <mergeCell ref="N62:N65"/>
    <mergeCell ref="M63:M64"/>
    <mergeCell ref="N12:N15"/>
    <mergeCell ref="N16:N18"/>
    <mergeCell ref="N19:N22"/>
    <mergeCell ref="N23:N26"/>
    <mergeCell ref="N27:N30"/>
    <mergeCell ref="N31:N34"/>
    <mergeCell ref="N35:N38"/>
    <mergeCell ref="N39:N42"/>
    <mergeCell ref="N43:N46"/>
    <mergeCell ref="M27:M30"/>
    <mergeCell ref="M23:M26"/>
    <mergeCell ref="M31:M34"/>
    <mergeCell ref="O35:O38"/>
    <mergeCell ref="P35:P38"/>
    <mergeCell ref="O8:O11"/>
    <mergeCell ref="P8:P11"/>
    <mergeCell ref="O12:O15"/>
    <mergeCell ref="P12:P15"/>
    <mergeCell ref="O19:O22"/>
    <mergeCell ref="P19:P22"/>
    <mergeCell ref="O16:O18"/>
    <mergeCell ref="P16:P18"/>
    <mergeCell ref="O23:O26"/>
    <mergeCell ref="P23:P26"/>
    <mergeCell ref="O27:O30"/>
    <mergeCell ref="P27:P30"/>
    <mergeCell ref="O31:O34"/>
    <mergeCell ref="P31:P34"/>
    <mergeCell ref="P54:P57"/>
    <mergeCell ref="O58:O61"/>
    <mergeCell ref="P58:P61"/>
    <mergeCell ref="O47:O49"/>
    <mergeCell ref="P47:P49"/>
    <mergeCell ref="P50:P53"/>
    <mergeCell ref="G72:G73"/>
    <mergeCell ref="F68:F69"/>
    <mergeCell ref="I62:I65"/>
    <mergeCell ref="L62:L65"/>
    <mergeCell ref="O62:O65"/>
    <mergeCell ref="P62:P65"/>
    <mergeCell ref="O66:O69"/>
    <mergeCell ref="P66:P69"/>
    <mergeCell ref="O70:O73"/>
    <mergeCell ref="P70:P73"/>
    <mergeCell ref="O50:O53"/>
    <mergeCell ref="O54:O57"/>
    <mergeCell ref="M67:M68"/>
    <mergeCell ref="N70:N73"/>
    <mergeCell ref="M71:M72"/>
    <mergeCell ref="N47:N49"/>
    <mergeCell ref="N50:N53"/>
    <mergeCell ref="N54:N57"/>
    <mergeCell ref="A130:A133"/>
    <mergeCell ref="C130:C133"/>
    <mergeCell ref="D130:D133"/>
    <mergeCell ref="E130:E133"/>
    <mergeCell ref="F130:F133"/>
    <mergeCell ref="G130:G133"/>
    <mergeCell ref="H130:H133"/>
    <mergeCell ref="I130:I133"/>
    <mergeCell ref="L130:L133"/>
    <mergeCell ref="A134:A137"/>
    <mergeCell ref="C134:C137"/>
    <mergeCell ref="D134:D137"/>
    <mergeCell ref="E134:E137"/>
    <mergeCell ref="H134:H137"/>
    <mergeCell ref="I134:I137"/>
    <mergeCell ref="L134:L137"/>
    <mergeCell ref="M134:M137"/>
    <mergeCell ref="N134:N137"/>
    <mergeCell ref="F136:F137"/>
    <mergeCell ref="G136:G137"/>
    <mergeCell ref="A138:A141"/>
    <mergeCell ref="C138:C141"/>
    <mergeCell ref="D138:D141"/>
    <mergeCell ref="E138:E141"/>
    <mergeCell ref="H138:H141"/>
    <mergeCell ref="I138:I141"/>
    <mergeCell ref="L138:L141"/>
    <mergeCell ref="M138:M141"/>
    <mergeCell ref="N138:N141"/>
    <mergeCell ref="F139:F140"/>
    <mergeCell ref="G139:G140"/>
    <mergeCell ref="A142:A145"/>
    <mergeCell ref="C142:C145"/>
    <mergeCell ref="D142:D145"/>
    <mergeCell ref="E142:E145"/>
    <mergeCell ref="F142:F143"/>
    <mergeCell ref="G142:G143"/>
    <mergeCell ref="H142:H145"/>
    <mergeCell ref="I142:I145"/>
    <mergeCell ref="L142:L145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L146:L149"/>
    <mergeCell ref="A150:A153"/>
    <mergeCell ref="C150:C153"/>
    <mergeCell ref="D150:D153"/>
    <mergeCell ref="E150:E153"/>
    <mergeCell ref="F150:F151"/>
    <mergeCell ref="G150:G151"/>
    <mergeCell ref="H150:H153"/>
    <mergeCell ref="I150:I153"/>
    <mergeCell ref="L150:L153"/>
    <mergeCell ref="M150:M153"/>
    <mergeCell ref="N150:N153"/>
    <mergeCell ref="O130:O133"/>
    <mergeCell ref="P130:P133"/>
    <mergeCell ref="O134:O137"/>
    <mergeCell ref="P134:P137"/>
    <mergeCell ref="O138:O141"/>
    <mergeCell ref="P138:P141"/>
    <mergeCell ref="O142:O145"/>
    <mergeCell ref="P142:P145"/>
    <mergeCell ref="O146:O149"/>
    <mergeCell ref="P146:P149"/>
    <mergeCell ref="O150:O153"/>
    <mergeCell ref="P150:P153"/>
    <mergeCell ref="M142:M145"/>
    <mergeCell ref="N142:N145"/>
    <mergeCell ref="M146:M149"/>
    <mergeCell ref="N146:N149"/>
    <mergeCell ref="M130:M133"/>
    <mergeCell ref="N130:N133"/>
    <mergeCell ref="A229:A232"/>
    <mergeCell ref="C229:C232"/>
    <mergeCell ref="D229:D232"/>
    <mergeCell ref="E229:E232"/>
    <mergeCell ref="F229:F232"/>
    <mergeCell ref="G229:G232"/>
    <mergeCell ref="H229:H232"/>
    <mergeCell ref="I229:I232"/>
    <mergeCell ref="L229:L232"/>
    <mergeCell ref="M237:M240"/>
    <mergeCell ref="N237:N240"/>
    <mergeCell ref="F238:F239"/>
    <mergeCell ref="G238:G239"/>
    <mergeCell ref="A233:A236"/>
    <mergeCell ref="C233:C236"/>
    <mergeCell ref="D233:D236"/>
    <mergeCell ref="E233:E236"/>
    <mergeCell ref="F233:F236"/>
    <mergeCell ref="G233:G236"/>
    <mergeCell ref="H233:H236"/>
    <mergeCell ref="I233:I236"/>
    <mergeCell ref="L233:L236"/>
    <mergeCell ref="F244:F245"/>
    <mergeCell ref="G244:G245"/>
    <mergeCell ref="A237:A240"/>
    <mergeCell ref="C237:C240"/>
    <mergeCell ref="D237:D240"/>
    <mergeCell ref="E237:E240"/>
    <mergeCell ref="H237:H240"/>
    <mergeCell ref="I237:I240"/>
    <mergeCell ref="L237:L240"/>
    <mergeCell ref="M229:M232"/>
    <mergeCell ref="N229:N232"/>
    <mergeCell ref="M233:M236"/>
    <mergeCell ref="N233:N236"/>
    <mergeCell ref="A247:A252"/>
    <mergeCell ref="C247:C252"/>
    <mergeCell ref="D247:D252"/>
    <mergeCell ref="E247:E252"/>
    <mergeCell ref="H247:H252"/>
    <mergeCell ref="I247:I252"/>
    <mergeCell ref="L247:L252"/>
    <mergeCell ref="M247:M252"/>
    <mergeCell ref="N247:N252"/>
    <mergeCell ref="F250:F251"/>
    <mergeCell ref="G250:G251"/>
    <mergeCell ref="A241:A246"/>
    <mergeCell ref="C241:C246"/>
    <mergeCell ref="D241:D246"/>
    <mergeCell ref="E241:E246"/>
    <mergeCell ref="H241:H246"/>
    <mergeCell ref="I241:I246"/>
    <mergeCell ref="L241:L246"/>
    <mergeCell ref="M241:M246"/>
    <mergeCell ref="N241:N246"/>
    <mergeCell ref="O229:O232"/>
    <mergeCell ref="P229:P232"/>
    <mergeCell ref="O233:O236"/>
    <mergeCell ref="P233:P236"/>
    <mergeCell ref="O237:O240"/>
    <mergeCell ref="P237:P240"/>
    <mergeCell ref="O241:O246"/>
    <mergeCell ref="P241:P246"/>
    <mergeCell ref="O247:O252"/>
    <mergeCell ref="P247:P252"/>
    <mergeCell ref="O253:O256"/>
    <mergeCell ref="P253:P256"/>
    <mergeCell ref="A253:A256"/>
    <mergeCell ref="C253:C256"/>
    <mergeCell ref="D253:D256"/>
    <mergeCell ref="E253:E256"/>
    <mergeCell ref="H253:H256"/>
    <mergeCell ref="I253:I256"/>
    <mergeCell ref="L253:L256"/>
    <mergeCell ref="M253:M256"/>
    <mergeCell ref="N253:N256"/>
    <mergeCell ref="F259:F260"/>
    <mergeCell ref="G259:G260"/>
    <mergeCell ref="A261:A264"/>
    <mergeCell ref="C261:C264"/>
    <mergeCell ref="D261:D264"/>
    <mergeCell ref="E261:E264"/>
    <mergeCell ref="H261:H264"/>
    <mergeCell ref="I261:I264"/>
    <mergeCell ref="L261:L264"/>
    <mergeCell ref="A257:A260"/>
    <mergeCell ref="C257:C260"/>
    <mergeCell ref="D257:D260"/>
    <mergeCell ref="E257:E260"/>
    <mergeCell ref="F257:F258"/>
    <mergeCell ref="G257:G258"/>
    <mergeCell ref="H257:H260"/>
    <mergeCell ref="I257:I260"/>
    <mergeCell ref="L257:L260"/>
    <mergeCell ref="G265:G268"/>
    <mergeCell ref="H265:H268"/>
    <mergeCell ref="I265:I268"/>
    <mergeCell ref="L265:L268"/>
    <mergeCell ref="M265:M268"/>
    <mergeCell ref="O257:O260"/>
    <mergeCell ref="P257:P260"/>
    <mergeCell ref="O261:O264"/>
    <mergeCell ref="P261:P264"/>
    <mergeCell ref="M257:M260"/>
    <mergeCell ref="N257:N260"/>
    <mergeCell ref="M261:M264"/>
    <mergeCell ref="N261:N264"/>
    <mergeCell ref="H273:H276"/>
    <mergeCell ref="I273:I276"/>
    <mergeCell ref="L273:L276"/>
    <mergeCell ref="A265:A268"/>
    <mergeCell ref="A269:A272"/>
    <mergeCell ref="O265:O268"/>
    <mergeCell ref="P265:P268"/>
    <mergeCell ref="O269:O272"/>
    <mergeCell ref="P269:P272"/>
    <mergeCell ref="N265:N268"/>
    <mergeCell ref="C269:C272"/>
    <mergeCell ref="D269:D272"/>
    <mergeCell ref="E269:E272"/>
    <mergeCell ref="F269:F270"/>
    <mergeCell ref="G269:G270"/>
    <mergeCell ref="H269:H272"/>
    <mergeCell ref="I269:I272"/>
    <mergeCell ref="L269:L272"/>
    <mergeCell ref="M269:M272"/>
    <mergeCell ref="N269:N272"/>
    <mergeCell ref="C265:C268"/>
    <mergeCell ref="D265:D268"/>
    <mergeCell ref="E265:E268"/>
    <mergeCell ref="F265:F268"/>
    <mergeCell ref="B281:H281"/>
    <mergeCell ref="O273:O276"/>
    <mergeCell ref="P273:P276"/>
    <mergeCell ref="O277:O280"/>
    <mergeCell ref="P277:P280"/>
    <mergeCell ref="M273:M276"/>
    <mergeCell ref="N273:N276"/>
    <mergeCell ref="A277:A280"/>
    <mergeCell ref="C277:C280"/>
    <mergeCell ref="D277:D280"/>
    <mergeCell ref="E277:E280"/>
    <mergeCell ref="H277:H280"/>
    <mergeCell ref="I277:I280"/>
    <mergeCell ref="L277:L280"/>
    <mergeCell ref="M277:M280"/>
    <mergeCell ref="N277:N280"/>
    <mergeCell ref="F279:F280"/>
    <mergeCell ref="G279:G280"/>
    <mergeCell ref="A273:A276"/>
    <mergeCell ref="C273:C276"/>
    <mergeCell ref="D273:D276"/>
    <mergeCell ref="E273:E276"/>
    <mergeCell ref="F273:F274"/>
    <mergeCell ref="G273:G274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BI57"/>
  <sheetViews>
    <sheetView topLeftCell="A4" zoomScale="70" zoomScaleNormal="70" zoomScaleSheetLayoutView="100" workbookViewId="0">
      <pane ySplit="4" topLeftCell="A26" activePane="bottomLeft" state="frozen"/>
      <selection activeCell="R4" sqref="R4"/>
      <selection pane="bottomLeft" activeCell="B46" sqref="B4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customWidth="1"/>
    <col min="23" max="23" width="13.875" style="125" customWidth="1"/>
    <col min="24" max="27" width="14.625" style="125" customWidth="1"/>
    <col min="28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61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61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61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61" x14ac:dyDescent="0.3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</row>
    <row r="5" spans="1:61" ht="33.75" customHeight="1" x14ac:dyDescent="0.3">
      <c r="A5" s="410"/>
      <c r="B5" s="410"/>
      <c r="C5" s="410"/>
      <c r="D5" s="410"/>
      <c r="E5" s="410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7">
        <v>243313</v>
      </c>
      <c r="Q5" s="436"/>
      <c r="R5" s="447">
        <v>243344</v>
      </c>
      <c r="S5" s="436"/>
      <c r="T5" s="447">
        <v>243374</v>
      </c>
      <c r="U5" s="436"/>
      <c r="V5" s="447">
        <v>243405</v>
      </c>
      <c r="W5" s="436"/>
      <c r="X5" s="447">
        <v>243435</v>
      </c>
      <c r="Y5" s="436"/>
      <c r="Z5" s="447">
        <v>243466</v>
      </c>
      <c r="AA5" s="436"/>
      <c r="AB5" s="440">
        <v>23986</v>
      </c>
      <c r="AC5" s="441"/>
      <c r="AD5" s="442" t="s">
        <v>499</v>
      </c>
      <c r="AE5" s="443"/>
      <c r="AF5" s="444"/>
    </row>
    <row r="6" spans="1:61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61" s="73" customFormat="1" ht="54" customHeight="1" x14ac:dyDescent="0.2">
      <c r="A7" s="436"/>
      <c r="B7" s="436"/>
      <c r="C7" s="407" t="s">
        <v>146</v>
      </c>
      <c r="D7" s="408" t="s">
        <v>141</v>
      </c>
      <c r="E7" s="408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6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6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  <c r="AM9" s="69">
        <f>AM10-(AM10*7/107)</f>
        <v>336163.55140186916</v>
      </c>
      <c r="AN9" s="69">
        <f>AN10-(AN10*7/107)</f>
        <v>230475.70093457945</v>
      </c>
      <c r="AO9" s="69">
        <f t="shared" ref="AO9:BI9" si="0">AO10-(AO10*7/107)</f>
        <v>272152.33644859813</v>
      </c>
      <c r="AP9" s="69">
        <f t="shared" si="0"/>
        <v>7942933.6448598132</v>
      </c>
      <c r="AQ9" s="69">
        <f t="shared" si="0"/>
        <v>2981139.2523364485</v>
      </c>
      <c r="AR9" s="69">
        <f t="shared" si="0"/>
        <v>3093655.1401869161</v>
      </c>
      <c r="AS9" s="69">
        <f t="shared" si="0"/>
        <v>277414.95327102806</v>
      </c>
      <c r="AT9" s="69">
        <f t="shared" si="0"/>
        <v>6960523.3644859809</v>
      </c>
      <c r="AU9" s="69">
        <f t="shared" si="0"/>
        <v>222042.05607476635</v>
      </c>
      <c r="AV9" s="69">
        <f t="shared" si="0"/>
        <v>3814709.3457943927</v>
      </c>
      <c r="AW9" s="69">
        <f t="shared" si="0"/>
        <v>4296164.4859813079</v>
      </c>
      <c r="AX9" s="69">
        <f t="shared" si="0"/>
        <v>2875173.8317757011</v>
      </c>
      <c r="AY9" s="69">
        <f t="shared" si="0"/>
        <v>3036508.4112149533</v>
      </c>
      <c r="AZ9" s="69">
        <f t="shared" si="0"/>
        <v>389106.54205607477</v>
      </c>
      <c r="BA9" s="69">
        <f t="shared" si="0"/>
        <v>6257031.7757009342</v>
      </c>
      <c r="BB9" s="69">
        <f t="shared" si="0"/>
        <v>7615155.1401869161</v>
      </c>
      <c r="BC9" s="69">
        <f t="shared" si="0"/>
        <v>2055762.6168224299</v>
      </c>
      <c r="BD9" s="69">
        <f t="shared" si="0"/>
        <v>7184417.757009346</v>
      </c>
      <c r="BE9" s="69">
        <f t="shared" si="0"/>
        <v>421166.3551401869</v>
      </c>
      <c r="BF9" s="69">
        <f t="shared" si="0"/>
        <v>7540930.8411214957</v>
      </c>
      <c r="BG9" s="69">
        <f t="shared" si="0"/>
        <v>2789133.6448598132</v>
      </c>
      <c r="BH9" s="69">
        <f t="shared" si="0"/>
        <v>2770820.5607476635</v>
      </c>
      <c r="BI9" s="69">
        <f t="shared" si="0"/>
        <v>2378138.3177570095</v>
      </c>
    </row>
    <row r="10" spans="1:6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f>SUM(AM9:AR9)</f>
        <v>14856519.626168225</v>
      </c>
      <c r="K10" s="86"/>
      <c r="L10" s="84">
        <f>SUM(AS9:AT9)</f>
        <v>7237938.3177570086</v>
      </c>
      <c r="M10" s="86"/>
      <c r="N10" s="86">
        <f>SUM(AU9:AY9)</f>
        <v>14244598.130841121</v>
      </c>
      <c r="O10" s="86"/>
      <c r="P10" s="86">
        <f>SUM(AZ9:BD9)</f>
        <v>23501473.831775699</v>
      </c>
      <c r="Q10" s="86"/>
      <c r="R10" s="86">
        <f>SUM(BE9:BF9)</f>
        <v>7962097.1962616825</v>
      </c>
      <c r="S10" s="86"/>
      <c r="T10" s="86">
        <f>BG9</f>
        <v>2789133.6448598132</v>
      </c>
      <c r="U10" s="86"/>
      <c r="V10" s="86">
        <f>SUM(BH9:BI9)</f>
        <v>5148958.878504673</v>
      </c>
      <c r="W10" s="86"/>
      <c r="X10" s="86"/>
      <c r="Y10" s="86"/>
      <c r="Z10" s="86"/>
      <c r="AA10" s="86"/>
      <c r="AB10" s="86"/>
      <c r="AC10" s="86"/>
      <c r="AD10" s="84">
        <f>SUM(F10:AC10)</f>
        <v>77038772.896168247</v>
      </c>
      <c r="AE10" s="84">
        <f>F10+H10+J10+L10+N10+P10+R10</f>
        <v>69100680.372803748</v>
      </c>
      <c r="AF10" s="90">
        <f>AE10/AD10</f>
        <v>0.89695977460514142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  <c r="AZ10" s="178">
        <v>416344</v>
      </c>
      <c r="BA10" s="178">
        <v>6695024</v>
      </c>
      <c r="BB10" s="178">
        <v>8148216</v>
      </c>
      <c r="BC10" s="178">
        <v>2199666</v>
      </c>
      <c r="BD10" s="178">
        <v>7687327</v>
      </c>
      <c r="BE10" s="209">
        <v>450648</v>
      </c>
      <c r="BF10" s="209">
        <v>8068796</v>
      </c>
      <c r="BG10" s="178">
        <v>2984373</v>
      </c>
      <c r="BH10" s="209">
        <v>2964778</v>
      </c>
      <c r="BI10" s="209">
        <v>2544608</v>
      </c>
    </row>
    <row r="11" spans="1:6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1">F11+H11+J11+L11+N11+P11+R11</f>
        <v>1798527</v>
      </c>
      <c r="AF11" s="90">
        <f t="shared" ref="AF11:AF47" si="2">AE11/AD11</f>
        <v>1</v>
      </c>
    </row>
    <row r="12" spans="1:6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>
        <f>SUM(AJ12)</f>
        <v>455477.57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1474360.75</v>
      </c>
      <c r="AE12" s="84">
        <f t="shared" si="1"/>
        <v>1474360.75</v>
      </c>
      <c r="AF12" s="90">
        <f t="shared" si="2"/>
        <v>1</v>
      </c>
      <c r="AI12" s="144">
        <v>1018883.18</v>
      </c>
      <c r="AJ12" s="178">
        <v>455477.57</v>
      </c>
    </row>
    <row r="13" spans="1:6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SUM(AI14)</f>
        <v>913071.02803738322</v>
      </c>
      <c r="O13" s="86"/>
      <c r="P13" s="86"/>
      <c r="Q13" s="86"/>
      <c r="R13" s="86">
        <f>SUM(AJ14)</f>
        <v>920268.22429906542</v>
      </c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1833339.2523364485</v>
      </c>
      <c r="AE13" s="84">
        <f t="shared" si="1"/>
        <v>1833339.2523364485</v>
      </c>
      <c r="AF13" s="90">
        <f t="shared" si="2"/>
        <v>1</v>
      </c>
      <c r="AI13" s="69">
        <v>976986</v>
      </c>
      <c r="AJ13" s="178">
        <v>984687</v>
      </c>
    </row>
    <row r="14" spans="1:6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7" si="3">SUM(F14:AC14)</f>
        <v>0</v>
      </c>
      <c r="AE14" s="84">
        <f>F14+H14+J14+L14+N14+P14+R14</f>
        <v>0</v>
      </c>
      <c r="AF14" s="90" t="e">
        <f t="shared" si="2"/>
        <v>#DIV/0!</v>
      </c>
      <c r="AI14" s="69">
        <f>AI13-(AI13*7/107)</f>
        <v>913071.02803738322</v>
      </c>
      <c r="AJ14" s="69">
        <f>AJ13-(AJ13*7/107)</f>
        <v>920268.22429906542</v>
      </c>
    </row>
    <row r="15" spans="1:6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3"/>
        <v>2428621</v>
      </c>
      <c r="AE15" s="84">
        <f t="shared" si="1"/>
        <v>2428621</v>
      </c>
      <c r="AF15" s="90">
        <f t="shared" si="2"/>
        <v>1</v>
      </c>
    </row>
    <row r="16" spans="1:6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1"/>
        <v>0</v>
      </c>
      <c r="AF16" s="107" t="e">
        <f t="shared" si="2"/>
        <v>#DIV/0!</v>
      </c>
    </row>
    <row r="17" spans="1:35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3"/>
        <v>8869.16</v>
      </c>
      <c r="AE17" s="84">
        <f t="shared" si="1"/>
        <v>8869.16</v>
      </c>
      <c r="AF17" s="90">
        <f t="shared" si="2"/>
        <v>1</v>
      </c>
    </row>
    <row r="18" spans="1:35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3"/>
        <v>20700</v>
      </c>
      <c r="AE18" s="84">
        <f t="shared" si="1"/>
        <v>20700</v>
      </c>
      <c r="AF18" s="90">
        <f t="shared" si="2"/>
        <v>1</v>
      </c>
    </row>
    <row r="19" spans="1:35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3"/>
        <v>2511</v>
      </c>
      <c r="AE19" s="84">
        <f t="shared" si="1"/>
        <v>0</v>
      </c>
      <c r="AF19" s="90">
        <f t="shared" si="2"/>
        <v>0</v>
      </c>
    </row>
    <row r="20" spans="1:35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3"/>
        <v>23400</v>
      </c>
      <c r="AE20" s="84">
        <f t="shared" si="1"/>
        <v>23400</v>
      </c>
      <c r="AF20" s="90">
        <f t="shared" si="2"/>
        <v>1</v>
      </c>
    </row>
    <row r="21" spans="1:35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3"/>
        <v>40992</v>
      </c>
      <c r="AE21" s="84">
        <f t="shared" si="1"/>
        <v>0</v>
      </c>
      <c r="AF21" s="90">
        <f t="shared" si="2"/>
        <v>0</v>
      </c>
    </row>
    <row r="22" spans="1:35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3"/>
        <v>88437.3</v>
      </c>
      <c r="AE22" s="84">
        <f t="shared" si="1"/>
        <v>0</v>
      </c>
      <c r="AF22" s="90">
        <f t="shared" si="2"/>
        <v>0</v>
      </c>
    </row>
    <row r="23" spans="1:35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3"/>
        <v>26000</v>
      </c>
      <c r="AE23" s="84">
        <f t="shared" si="1"/>
        <v>26000</v>
      </c>
      <c r="AF23" s="90">
        <f t="shared" si="2"/>
        <v>1</v>
      </c>
    </row>
    <row r="24" spans="1:35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3"/>
        <v>68000</v>
      </c>
      <c r="AE24" s="84">
        <f t="shared" si="1"/>
        <v>0</v>
      </c>
      <c r="AF24" s="90">
        <f t="shared" si="2"/>
        <v>0</v>
      </c>
    </row>
    <row r="25" spans="1:35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3"/>
        <v>466000</v>
      </c>
      <c r="AE25" s="84">
        <f t="shared" si="1"/>
        <v>0</v>
      </c>
      <c r="AF25" s="90">
        <f t="shared" si="2"/>
        <v>0</v>
      </c>
    </row>
    <row r="26" spans="1:35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3"/>
        <v>8280</v>
      </c>
      <c r="AE26" s="84">
        <f t="shared" si="1"/>
        <v>8280</v>
      </c>
      <c r="AF26" s="90">
        <f t="shared" si="2"/>
        <v>1</v>
      </c>
    </row>
    <row r="27" spans="1:35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3"/>
        <v>396732</v>
      </c>
      <c r="AE27" s="84">
        <f t="shared" si="1"/>
        <v>0</v>
      </c>
      <c r="AF27" s="90">
        <f t="shared" si="2"/>
        <v>0</v>
      </c>
    </row>
    <row r="28" spans="1:35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3"/>
        <v>248000</v>
      </c>
      <c r="AE28" s="84">
        <f t="shared" si="1"/>
        <v>0</v>
      </c>
      <c r="AF28" s="90">
        <f t="shared" si="2"/>
        <v>0</v>
      </c>
    </row>
    <row r="29" spans="1:35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3"/>
        <v>450000</v>
      </c>
      <c r="AE29" s="84">
        <f t="shared" si="1"/>
        <v>0</v>
      </c>
      <c r="AF29" s="90">
        <f t="shared" si="2"/>
        <v>0</v>
      </c>
    </row>
    <row r="30" spans="1:35" x14ac:dyDescent="0.3">
      <c r="A30" s="82">
        <v>14</v>
      </c>
      <c r="B30" s="87" t="s">
        <v>408</v>
      </c>
      <c r="C30" s="92">
        <v>14000</v>
      </c>
      <c r="D30" s="85">
        <v>14000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>
        <f>SUM(AI30)</f>
        <v>13084.11214953271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3"/>
        <v>13084.11214953271</v>
      </c>
      <c r="AE30" s="84">
        <f t="shared" si="1"/>
        <v>13084.11214953271</v>
      </c>
      <c r="AF30" s="90">
        <f t="shared" si="2"/>
        <v>1</v>
      </c>
      <c r="AI30" s="69">
        <f>14000-(14000*7/107)</f>
        <v>13084.11214953271</v>
      </c>
    </row>
    <row r="31" spans="1:35" x14ac:dyDescent="0.3">
      <c r="A31" s="82">
        <v>15</v>
      </c>
      <c r="B31" s="87" t="s">
        <v>445</v>
      </c>
      <c r="C31" s="92">
        <v>2176000</v>
      </c>
      <c r="D31" s="85">
        <v>2176000</v>
      </c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>
        <f>AI31</f>
        <v>831775.70093457948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3"/>
        <v>831775.70093457948</v>
      </c>
      <c r="AE31" s="84">
        <f>F31+H31+J31+L31+N31+P31+R31</f>
        <v>831775.70093457948</v>
      </c>
      <c r="AF31" s="90">
        <f t="shared" si="2"/>
        <v>1</v>
      </c>
      <c r="AI31" s="69">
        <f>890000-(890000*7/107)</f>
        <v>831775.70093457948</v>
      </c>
    </row>
    <row r="32" spans="1:35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3"/>
        <v>0</v>
      </c>
      <c r="AE32" s="84">
        <f t="shared" si="1"/>
        <v>0</v>
      </c>
      <c r="AF32" s="90" t="e">
        <f t="shared" si="2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105">
        <f t="shared" si="1"/>
        <v>0</v>
      </c>
      <c r="AF33" s="107" t="e">
        <f t="shared" si="2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3"/>
        <v>0</v>
      </c>
      <c r="AE34" s="84">
        <f t="shared" si="1"/>
        <v>0</v>
      </c>
      <c r="AF34" s="90" t="e">
        <f t="shared" si="2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3"/>
        <v>389901</v>
      </c>
      <c r="AE35" s="84">
        <f>F35+H35+J35+L35+N35+P35+R35</f>
        <v>389901</v>
      </c>
      <c r="AF35" s="90">
        <f t="shared" si="2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>
        <v>983671.03</v>
      </c>
      <c r="Y36" s="86"/>
      <c r="Z36" s="86"/>
      <c r="AA36" s="86"/>
      <c r="AB36" s="86"/>
      <c r="AC36" s="86"/>
      <c r="AD36" s="84">
        <f>SUM(F36:AC36)</f>
        <v>6332369.1900000004</v>
      </c>
      <c r="AE36" s="84">
        <f t="shared" si="1"/>
        <v>5348698.16</v>
      </c>
      <c r="AF36" s="90">
        <f t="shared" si="2"/>
        <v>0.84465987366096695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1"/>
        <v>1985169</v>
      </c>
      <c r="AF37" s="90">
        <f t="shared" si="2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>
        <v>44720</v>
      </c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3"/>
        <v>44720</v>
      </c>
      <c r="AE38" s="84">
        <f t="shared" si="1"/>
        <v>0</v>
      </c>
      <c r="AF38" s="90">
        <f t="shared" si="2"/>
        <v>0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3"/>
        <v>130599.81</v>
      </c>
      <c r="AE39" s="84">
        <f t="shared" si="1"/>
        <v>103959.81</v>
      </c>
      <c r="AF39" s="90">
        <f t="shared" si="2"/>
        <v>0.79601807996504736</v>
      </c>
    </row>
    <row r="40" spans="1:32" x14ac:dyDescent="0.3">
      <c r="A40" s="82"/>
      <c r="B40" s="87" t="s">
        <v>479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>
        <v>23500</v>
      </c>
      <c r="Y40" s="86"/>
      <c r="Z40" s="86"/>
      <c r="AA40" s="86"/>
      <c r="AB40" s="86"/>
      <c r="AC40" s="86"/>
      <c r="AD40" s="84">
        <f t="shared" si="3"/>
        <v>55172</v>
      </c>
      <c r="AE40" s="84">
        <f t="shared" si="1"/>
        <v>31672</v>
      </c>
      <c r="AF40" s="90">
        <f t="shared" si="2"/>
        <v>0.57405930544479089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3"/>
        <v>40158</v>
      </c>
      <c r="AE41" s="84">
        <f t="shared" si="1"/>
        <v>40158</v>
      </c>
      <c r="AF41" s="90">
        <f t="shared" si="2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>
        <v>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3"/>
        <v>37520</v>
      </c>
      <c r="AE42" s="84">
        <f t="shared" si="1"/>
        <v>37520</v>
      </c>
      <c r="AF42" s="90">
        <f t="shared" si="2"/>
        <v>1</v>
      </c>
    </row>
    <row r="43" spans="1:32" x14ac:dyDescent="0.3">
      <c r="A43" s="82">
        <v>8</v>
      </c>
      <c r="B43" s="87" t="s">
        <v>409</v>
      </c>
      <c r="C43" s="92">
        <v>167810</v>
      </c>
      <c r="D43" s="85">
        <v>167810</v>
      </c>
      <c r="E43" s="85"/>
      <c r="F43" s="88"/>
      <c r="G43" s="89"/>
      <c r="H43" s="89"/>
      <c r="I43" s="89"/>
      <c r="J43" s="84"/>
      <c r="K43" s="86"/>
      <c r="L43" s="84"/>
      <c r="M43" s="86"/>
      <c r="N43" s="86"/>
      <c r="O43" s="86"/>
      <c r="P43" s="86">
        <f>73230+94580</f>
        <v>167810</v>
      </c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4">
        <f t="shared" si="3"/>
        <v>167810</v>
      </c>
      <c r="AE43" s="84">
        <f>F43+H43+J43+L43+N43+P43+R43+T43+V43+X43+Z43</f>
        <v>167810</v>
      </c>
      <c r="AF43" s="90">
        <f t="shared" si="2"/>
        <v>1</v>
      </c>
    </row>
    <row r="44" spans="1:32" x14ac:dyDescent="0.3">
      <c r="A44" s="82">
        <v>9</v>
      </c>
      <c r="B44" s="87" t="s">
        <v>442</v>
      </c>
      <c r="C44" s="92">
        <v>26750</v>
      </c>
      <c r="D44" s="85"/>
      <c r="E44" s="85">
        <v>26750</v>
      </c>
      <c r="F44" s="88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>
        <v>26750</v>
      </c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>
        <f t="shared" si="3"/>
        <v>26750</v>
      </c>
      <c r="AE44" s="84">
        <f>F44+H44+J44+L44+N44+P44+R44+T44+V44+X44+Z44</f>
        <v>0</v>
      </c>
      <c r="AF44" s="90">
        <f t="shared" si="2"/>
        <v>0</v>
      </c>
    </row>
    <row r="45" spans="1:32" x14ac:dyDescent="0.3">
      <c r="A45" s="82">
        <v>10</v>
      </c>
      <c r="B45" s="87" t="s">
        <v>500</v>
      </c>
      <c r="C45" s="92">
        <v>17400</v>
      </c>
      <c r="D45" s="85"/>
      <c r="E45" s="85">
        <v>17400</v>
      </c>
      <c r="F45" s="88"/>
      <c r="G45" s="89"/>
      <c r="H45" s="89"/>
      <c r="I45" s="89"/>
      <c r="J45" s="84"/>
      <c r="K45" s="86"/>
      <c r="L45" s="84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>
        <v>17400</v>
      </c>
      <c r="AB45" s="86"/>
      <c r="AC45" s="86"/>
      <c r="AD45" s="84">
        <f t="shared" si="3"/>
        <v>17400</v>
      </c>
      <c r="AE45" s="84">
        <f t="shared" ref="AE45:AE46" si="4">F45+H45+J45+L45+N45+P45+R45+T45+V45+X45+Z45</f>
        <v>0</v>
      </c>
      <c r="AF45" s="90">
        <f t="shared" si="2"/>
        <v>0</v>
      </c>
    </row>
    <row r="46" spans="1:32" x14ac:dyDescent="0.3">
      <c r="A46" s="82">
        <v>11</v>
      </c>
      <c r="B46" s="87" t="s">
        <v>501</v>
      </c>
      <c r="C46" s="92">
        <v>30971.96</v>
      </c>
      <c r="D46" s="85">
        <v>30971.96</v>
      </c>
      <c r="E46" s="85"/>
      <c r="F46" s="88"/>
      <c r="G46" s="89"/>
      <c r="H46" s="89"/>
      <c r="I46" s="89"/>
      <c r="J46" s="84"/>
      <c r="K46" s="86"/>
      <c r="L46" s="84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>
        <v>30971.96</v>
      </c>
      <c r="AA46" s="86"/>
      <c r="AB46" s="86"/>
      <c r="AC46" s="86"/>
      <c r="AD46" s="84">
        <f>SUM(F46:AC46)</f>
        <v>30971.96</v>
      </c>
      <c r="AE46" s="84">
        <f t="shared" si="4"/>
        <v>30971.96</v>
      </c>
      <c r="AF46" s="90">
        <f>AE46/AD46</f>
        <v>1</v>
      </c>
    </row>
    <row r="47" spans="1:32" x14ac:dyDescent="0.3">
      <c r="A47" s="108"/>
      <c r="B47" s="109" t="s">
        <v>162</v>
      </c>
      <c r="C47" s="110"/>
      <c r="D47" s="111"/>
      <c r="E47" s="111"/>
      <c r="F47" s="112"/>
      <c r="G47" s="113"/>
      <c r="H47" s="113"/>
      <c r="I47" s="113"/>
      <c r="J47" s="111"/>
      <c r="K47" s="114"/>
      <c r="L47" s="111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1">
        <f t="shared" si="3"/>
        <v>0</v>
      </c>
      <c r="AE47" s="111">
        <f t="shared" ref="AE47" si="5">F47+H47+J47</f>
        <v>0</v>
      </c>
      <c r="AF47" s="115" t="e">
        <f t="shared" si="2"/>
        <v>#DIV/0!</v>
      </c>
    </row>
    <row r="48" spans="1:32" x14ac:dyDescent="0.3">
      <c r="A48" s="82"/>
      <c r="B48" s="83"/>
      <c r="C48" s="92"/>
      <c r="D48" s="84"/>
      <c r="E48" s="84"/>
      <c r="F48" s="116"/>
      <c r="G48" s="89"/>
      <c r="H48" s="89"/>
      <c r="I48" s="89"/>
      <c r="J48" s="84"/>
      <c r="K48" s="86"/>
      <c r="L48" s="84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4"/>
      <c r="AE48" s="84"/>
      <c r="AF48" s="90"/>
    </row>
    <row r="49" spans="1:51" s="119" customFormat="1" x14ac:dyDescent="0.3">
      <c r="A49" s="409"/>
      <c r="B49" s="409" t="s">
        <v>163</v>
      </c>
      <c r="C49" s="92">
        <f t="shared" ref="C49:AC49" si="6">SUM(C9:C47)</f>
        <v>114273073.95999999</v>
      </c>
      <c r="D49" s="92">
        <f t="shared" si="6"/>
        <v>112258089.95999999</v>
      </c>
      <c r="E49" s="92">
        <f t="shared" si="6"/>
        <v>1887104</v>
      </c>
      <c r="F49" s="92">
        <f t="shared" si="6"/>
        <v>8700195.6799999997</v>
      </c>
      <c r="G49" s="92">
        <f t="shared" si="6"/>
        <v>199940.3</v>
      </c>
      <c r="H49" s="92">
        <f t="shared" si="6"/>
        <v>2396177.09</v>
      </c>
      <c r="I49" s="92">
        <f t="shared" si="6"/>
        <v>862732</v>
      </c>
      <c r="J49" s="92">
        <f t="shared" si="6"/>
        <v>14922879.436168225</v>
      </c>
      <c r="K49" s="92">
        <f t="shared" si="6"/>
        <v>26640</v>
      </c>
      <c r="L49" s="92">
        <f>SUM(L9:L47)</f>
        <v>10565939.317757009</v>
      </c>
      <c r="M49" s="92">
        <f t="shared" si="6"/>
        <v>698000</v>
      </c>
      <c r="N49" s="92">
        <f t="shared" si="6"/>
        <v>15235347.158878505</v>
      </c>
      <c r="O49" s="92">
        <f t="shared" si="6"/>
        <v>0</v>
      </c>
      <c r="P49" s="92">
        <f t="shared" si="6"/>
        <v>24137845.513925232</v>
      </c>
      <c r="Q49" s="92">
        <f t="shared" si="6"/>
        <v>44720</v>
      </c>
      <c r="R49" s="92">
        <f t="shared" si="6"/>
        <v>9714141.121495327</v>
      </c>
      <c r="S49" s="92">
        <f t="shared" si="6"/>
        <v>26750</v>
      </c>
      <c r="T49" s="92">
        <f t="shared" si="6"/>
        <v>2789133.6448598132</v>
      </c>
      <c r="U49" s="92">
        <f t="shared" si="6"/>
        <v>0</v>
      </c>
      <c r="V49" s="92">
        <f t="shared" si="6"/>
        <v>5148958.878504673</v>
      </c>
      <c r="W49" s="92">
        <f t="shared" si="6"/>
        <v>0</v>
      </c>
      <c r="X49" s="92">
        <f t="shared" si="6"/>
        <v>1007171.03</v>
      </c>
      <c r="Y49" s="92">
        <f t="shared" si="6"/>
        <v>0</v>
      </c>
      <c r="Z49" s="92">
        <f t="shared" si="6"/>
        <v>30971.96</v>
      </c>
      <c r="AA49" s="92">
        <f t="shared" si="6"/>
        <v>17400</v>
      </c>
      <c r="AB49" s="92">
        <f t="shared" si="6"/>
        <v>0</v>
      </c>
      <c r="AC49" s="92">
        <f t="shared" si="6"/>
        <v>0</v>
      </c>
      <c r="AD49" s="92">
        <f>SUM(AD9:AD39)</f>
        <v>96149161.171588793</v>
      </c>
      <c r="AE49" s="92">
        <f>SUM(AE9:AE39)</f>
        <v>85395365.318224296</v>
      </c>
      <c r="AF49" s="118">
        <f>AE49/AD49</f>
        <v>0.88815507361345403</v>
      </c>
    </row>
    <row r="50" spans="1:51" s="119" customFormat="1" x14ac:dyDescent="0.3">
      <c r="A50" s="410"/>
      <c r="B50" s="41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1"/>
    </row>
    <row r="51" spans="1:51" x14ac:dyDescent="0.3">
      <c r="A51" s="122"/>
      <c r="B51" s="69" t="s">
        <v>164</v>
      </c>
      <c r="C51" s="69"/>
      <c r="D51" s="123">
        <f>D49</f>
        <v>112258089.95999999</v>
      </c>
      <c r="E51" s="124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69"/>
      <c r="AE51" s="69"/>
    </row>
    <row r="52" spans="1:51" ht="19.5" thickBot="1" x14ac:dyDescent="0.35">
      <c r="B52" s="119" t="s">
        <v>165</v>
      </c>
      <c r="C52" s="69"/>
      <c r="D52" s="127">
        <f>SUM(D51*0.3)</f>
        <v>33677426.987999998</v>
      </c>
      <c r="E52" s="128"/>
      <c r="AD52" s="119"/>
      <c r="AE52" s="69"/>
    </row>
    <row r="53" spans="1:51" ht="19.5" thickTop="1" x14ac:dyDescent="0.3">
      <c r="C53" s="69"/>
      <c r="D53" s="69"/>
      <c r="E53" s="129"/>
      <c r="AD53" s="69"/>
      <c r="AE53" s="69"/>
      <c r="AF53" s="130"/>
    </row>
    <row r="54" spans="1:51" x14ac:dyDescent="0.3">
      <c r="B54" s="69" t="s">
        <v>166</v>
      </c>
      <c r="C54" s="69"/>
      <c r="D54" s="128">
        <f>SUM(AE49)</f>
        <v>85395365.318224296</v>
      </c>
      <c r="E54" s="130"/>
      <c r="L54" s="92"/>
    </row>
    <row r="55" spans="1:51" x14ac:dyDescent="0.3">
      <c r="B55" s="119" t="s">
        <v>167</v>
      </c>
      <c r="D55" s="131">
        <f>SUM(D54/D51)</f>
        <v>0.7607056680605605</v>
      </c>
    </row>
    <row r="57" spans="1:51" s="125" customFormat="1" x14ac:dyDescent="0.3">
      <c r="A57" s="69"/>
      <c r="B57" s="69" t="s">
        <v>168</v>
      </c>
      <c r="C57" s="69"/>
      <c r="D57" s="129">
        <f>D54-D52</f>
        <v>51717938.330224298</v>
      </c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2:N16"/>
  <sheetViews>
    <sheetView topLeftCell="C1" zoomScale="70" zoomScaleNormal="70" workbookViewId="0">
      <selection activeCell="J17" sqref="J17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483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12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484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412"/>
      <c r="C5" s="412"/>
      <c r="D5" s="412"/>
      <c r="E5" s="412"/>
      <c r="F5" s="412"/>
      <c r="G5" s="412"/>
      <c r="H5" s="412"/>
      <c r="I5" s="412"/>
      <c r="J5" s="412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x14ac:dyDescent="0.35">
      <c r="A7" s="510"/>
      <c r="B7" s="520"/>
      <c r="C7" s="6" t="s">
        <v>13</v>
      </c>
      <c r="D7" s="7" t="s">
        <v>14</v>
      </c>
      <c r="E7" s="520"/>
      <c r="F7" s="411" t="s">
        <v>15</v>
      </c>
      <c r="G7" s="413" t="s">
        <v>16</v>
      </c>
      <c r="H7" s="419" t="s">
        <v>17</v>
      </c>
      <c r="I7" s="11" t="s">
        <v>18</v>
      </c>
      <c r="J7" s="457"/>
      <c r="K7" s="457"/>
      <c r="L7" s="529"/>
      <c r="M7" s="420" t="s">
        <v>19</v>
      </c>
      <c r="N7" s="14" t="s">
        <v>20</v>
      </c>
    </row>
    <row r="8" spans="1:14" x14ac:dyDescent="0.35">
      <c r="A8" s="478">
        <v>1</v>
      </c>
      <c r="B8" s="58" t="s">
        <v>485</v>
      </c>
      <c r="C8" s="479">
        <v>17400</v>
      </c>
      <c r="D8" s="479">
        <v>18618</v>
      </c>
      <c r="E8" s="515" t="s">
        <v>21</v>
      </c>
      <c r="F8" s="499" t="s">
        <v>486</v>
      </c>
      <c r="G8" s="485">
        <v>18618</v>
      </c>
      <c r="H8" s="499" t="s">
        <v>486</v>
      </c>
      <c r="I8" s="485">
        <v>18618</v>
      </c>
      <c r="J8" s="306"/>
      <c r="K8" s="15"/>
      <c r="L8" s="464" t="s">
        <v>503</v>
      </c>
      <c r="M8" s="553"/>
      <c r="N8" s="467" t="s">
        <v>23</v>
      </c>
    </row>
    <row r="9" spans="1:14" x14ac:dyDescent="0.35">
      <c r="A9" s="451"/>
      <c r="B9" s="61" t="s">
        <v>487</v>
      </c>
      <c r="C9" s="542"/>
      <c r="D9" s="542"/>
      <c r="E9" s="516"/>
      <c r="F9" s="500"/>
      <c r="G9" s="460"/>
      <c r="H9" s="500"/>
      <c r="I9" s="460"/>
      <c r="J9" s="418" t="s">
        <v>22</v>
      </c>
      <c r="K9" s="18" t="s">
        <v>488</v>
      </c>
      <c r="L9" s="465"/>
      <c r="M9" s="554"/>
      <c r="N9" s="530"/>
    </row>
    <row r="10" spans="1:14" x14ac:dyDescent="0.35">
      <c r="A10" s="495"/>
      <c r="B10" s="61" t="s">
        <v>489</v>
      </c>
      <c r="C10" s="542"/>
      <c r="D10" s="542"/>
      <c r="E10" s="516"/>
      <c r="F10" s="414" t="s">
        <v>490</v>
      </c>
      <c r="G10" s="416">
        <v>20651</v>
      </c>
      <c r="H10" s="500"/>
      <c r="I10" s="460"/>
      <c r="J10" s="418" t="s">
        <v>24</v>
      </c>
      <c r="K10" s="16" t="s">
        <v>491</v>
      </c>
      <c r="L10" s="465"/>
      <c r="M10" s="554"/>
      <c r="N10" s="530"/>
    </row>
    <row r="11" spans="1:14" x14ac:dyDescent="0.35">
      <c r="A11" s="452"/>
      <c r="B11" s="308"/>
      <c r="C11" s="535"/>
      <c r="D11" s="535"/>
      <c r="E11" s="517"/>
      <c r="F11" s="415" t="s">
        <v>492</v>
      </c>
      <c r="G11" s="417">
        <v>20865</v>
      </c>
      <c r="H11" s="501"/>
      <c r="I11" s="461"/>
      <c r="J11" s="263"/>
      <c r="K11" s="20"/>
      <c r="L11" s="466"/>
      <c r="M11" s="555"/>
      <c r="N11" s="536"/>
    </row>
    <row r="12" spans="1:14" ht="21" customHeight="1" x14ac:dyDescent="0.35">
      <c r="A12" s="478">
        <v>2</v>
      </c>
      <c r="B12" s="58" t="s">
        <v>493</v>
      </c>
      <c r="C12" s="479">
        <v>30971.96</v>
      </c>
      <c r="D12" s="479">
        <f>30971.96*1.07</f>
        <v>33139.997199999998</v>
      </c>
      <c r="E12" s="515" t="s">
        <v>21</v>
      </c>
      <c r="F12" s="424" t="s">
        <v>267</v>
      </c>
      <c r="G12" s="423">
        <v>33140</v>
      </c>
      <c r="H12" s="499" t="s">
        <v>267</v>
      </c>
      <c r="I12" s="485">
        <v>33140</v>
      </c>
      <c r="J12" s="306"/>
      <c r="K12" s="15"/>
      <c r="L12" s="464" t="s">
        <v>502</v>
      </c>
      <c r="M12" s="467" t="s">
        <v>23</v>
      </c>
      <c r="N12" s="470"/>
    </row>
    <row r="13" spans="1:14" x14ac:dyDescent="0.35">
      <c r="A13" s="451"/>
      <c r="B13" s="61" t="s">
        <v>494</v>
      </c>
      <c r="C13" s="542"/>
      <c r="D13" s="542"/>
      <c r="E13" s="516"/>
      <c r="F13" s="421" t="s">
        <v>497</v>
      </c>
      <c r="G13" s="422">
        <v>37407.199999999997</v>
      </c>
      <c r="H13" s="500"/>
      <c r="I13" s="460"/>
      <c r="J13" s="418" t="s">
        <v>22</v>
      </c>
      <c r="K13" s="18" t="s">
        <v>495</v>
      </c>
      <c r="L13" s="465"/>
      <c r="M13" s="530"/>
      <c r="N13" s="468"/>
    </row>
    <row r="14" spans="1:14" x14ac:dyDescent="0.35">
      <c r="A14" s="495"/>
      <c r="B14" s="61" t="s">
        <v>496</v>
      </c>
      <c r="C14" s="542"/>
      <c r="D14" s="542"/>
      <c r="E14" s="516"/>
      <c r="F14" s="506" t="s">
        <v>269</v>
      </c>
      <c r="G14" s="508">
        <v>37728.199999999997</v>
      </c>
      <c r="H14" s="500"/>
      <c r="I14" s="460"/>
      <c r="J14" s="418" t="s">
        <v>24</v>
      </c>
      <c r="K14" s="16" t="s">
        <v>498</v>
      </c>
      <c r="L14" s="465"/>
      <c r="M14" s="530"/>
      <c r="N14" s="468"/>
    </row>
    <row r="15" spans="1:14" x14ac:dyDescent="0.35">
      <c r="A15" s="452"/>
      <c r="B15" s="308"/>
      <c r="C15" s="535"/>
      <c r="D15" s="535"/>
      <c r="E15" s="517"/>
      <c r="F15" s="507"/>
      <c r="G15" s="509"/>
      <c r="H15" s="501"/>
      <c r="I15" s="461"/>
      <c r="J15" s="263"/>
      <c r="K15" s="20"/>
      <c r="L15" s="466"/>
      <c r="M15" s="536"/>
      <c r="N15" s="469"/>
    </row>
    <row r="16" spans="1:14" ht="21.75" customHeight="1" x14ac:dyDescent="0.35">
      <c r="A16" s="25"/>
      <c r="B16" s="455" t="s">
        <v>286</v>
      </c>
      <c r="C16" s="455"/>
      <c r="D16" s="455"/>
      <c r="E16" s="455"/>
      <c r="F16" s="455"/>
      <c r="G16" s="455"/>
      <c r="H16" s="456"/>
      <c r="I16" s="26">
        <f>SUM(I8:I15)</f>
        <v>51758</v>
      </c>
      <c r="J16" s="27"/>
      <c r="K16" s="28"/>
      <c r="L16" s="66"/>
      <c r="M16" s="67"/>
      <c r="N16" s="68"/>
    </row>
  </sheetData>
  <mergeCells count="35">
    <mergeCell ref="A2:M2"/>
    <mergeCell ref="A3:M3"/>
    <mergeCell ref="A8:A11"/>
    <mergeCell ref="C8:C11"/>
    <mergeCell ref="D8:D11"/>
    <mergeCell ref="E8:E11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L12:L15"/>
    <mergeCell ref="M12:M15"/>
    <mergeCell ref="N12:N15"/>
    <mergeCell ref="L8:L11"/>
    <mergeCell ref="M8:M11"/>
    <mergeCell ref="N8:N11"/>
    <mergeCell ref="B16:H16"/>
    <mergeCell ref="A12:A15"/>
    <mergeCell ref="C12:C15"/>
    <mergeCell ref="D12:D15"/>
    <mergeCell ref="E12:E15"/>
    <mergeCell ref="F14:F15"/>
    <mergeCell ref="G14:G15"/>
    <mergeCell ref="F8:F9"/>
    <mergeCell ref="G8:G9"/>
    <mergeCell ref="H8:H11"/>
    <mergeCell ref="I8:I11"/>
    <mergeCell ref="H12:H15"/>
    <mergeCell ref="I12:I15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L46"/>
  <sheetViews>
    <sheetView topLeftCell="C4" zoomScale="85" zoomScaleNormal="85" zoomScaleSheetLayoutView="100" workbookViewId="0">
      <pane ySplit="4" topLeftCell="A29" activePane="bottomLeft" state="frozen"/>
      <selection activeCell="R4" sqref="R4"/>
      <selection pane="bottomLeft" activeCell="AI36" sqref="AI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2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38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38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38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38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8" ht="33.75" customHeight="1" x14ac:dyDescent="0.3">
      <c r="A5" s="146"/>
      <c r="B5" s="146"/>
      <c r="C5" s="146"/>
      <c r="D5" s="146"/>
      <c r="E5" s="146"/>
      <c r="F5" s="447">
        <v>243162</v>
      </c>
      <c r="G5" s="436"/>
      <c r="H5" s="447">
        <v>243193</v>
      </c>
      <c r="I5" s="436"/>
      <c r="J5" s="447">
        <v>23712</v>
      </c>
      <c r="K5" s="436"/>
      <c r="L5" s="447">
        <v>23743</v>
      </c>
      <c r="M5" s="436"/>
      <c r="N5" s="447">
        <v>23774</v>
      </c>
      <c r="O5" s="436"/>
      <c r="P5" s="440">
        <v>23802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238</v>
      </c>
      <c r="AE5" s="443"/>
      <c r="AF5" s="444"/>
    </row>
    <row r="6" spans="1:38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38" s="73" customFormat="1" ht="54" customHeight="1" x14ac:dyDescent="0.2">
      <c r="A7" s="436"/>
      <c r="B7" s="436"/>
      <c r="C7" s="147" t="s">
        <v>146</v>
      </c>
      <c r="D7" s="148" t="s">
        <v>141</v>
      </c>
      <c r="E7" s="148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38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38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38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/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1298053.27</v>
      </c>
      <c r="AE10" s="84">
        <f>F10+H10+J10+L10</f>
        <v>1298053.27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</row>
    <row r="11" spans="1:38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38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38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38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38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38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37600</v>
      </c>
      <c r="AE35" s="84">
        <f t="shared" si="0"/>
        <v>37600</v>
      </c>
      <c r="AF35" s="90">
        <f t="shared" si="1"/>
        <v>1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45"/>
      <c r="B38" s="145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0</v>
      </c>
      <c r="K38" s="92">
        <f t="shared" si="4"/>
        <v>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12159045.07</v>
      </c>
      <c r="AE38" s="92">
        <f>SUM(AE9:AE35)</f>
        <v>11096372.77</v>
      </c>
      <c r="AF38" s="118">
        <f>AE38/AD38</f>
        <v>0.91260232247827333</v>
      </c>
    </row>
    <row r="39" spans="1:32" s="119" customFormat="1" x14ac:dyDescent="0.3">
      <c r="A39" s="146"/>
      <c r="B39" s="14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11096372.77</v>
      </c>
      <c r="E43" s="130"/>
      <c r="L43" s="92"/>
    </row>
    <row r="44" spans="1:32" x14ac:dyDescent="0.3">
      <c r="B44" s="119" t="s">
        <v>167</v>
      </c>
      <c r="D44" s="131">
        <f>SUM(D43/D40)</f>
        <v>0.10109482095037783</v>
      </c>
    </row>
    <row r="46" spans="1:32" x14ac:dyDescent="0.3">
      <c r="B46" s="69" t="s">
        <v>168</v>
      </c>
      <c r="C46" s="69"/>
      <c r="D46" s="129">
        <f>D43-D41</f>
        <v>-21832236.23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42"/>
  <sheetViews>
    <sheetView topLeftCell="D22" zoomScale="70" zoomScaleNormal="70" workbookViewId="0">
      <selection activeCell="J31" sqref="J31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204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149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198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151" t="s">
        <v>15</v>
      </c>
      <c r="G7" s="152" t="s">
        <v>16</v>
      </c>
      <c r="H7" s="150" t="s">
        <v>17</v>
      </c>
      <c r="I7" s="11" t="s">
        <v>18</v>
      </c>
      <c r="J7" s="457"/>
      <c r="K7" s="457"/>
      <c r="L7" s="529"/>
      <c r="M7" s="157" t="s">
        <v>19</v>
      </c>
      <c r="N7" s="14" t="s">
        <v>20</v>
      </c>
    </row>
    <row r="8" spans="1:14" ht="21" customHeight="1" x14ac:dyDescent="0.35">
      <c r="A8" s="494">
        <v>1</v>
      </c>
      <c r="B8" s="58" t="s">
        <v>33</v>
      </c>
      <c r="C8" s="479">
        <v>300000</v>
      </c>
      <c r="D8" s="453">
        <v>254336</v>
      </c>
      <c r="E8" s="483" t="s">
        <v>21</v>
      </c>
      <c r="F8" s="457" t="s">
        <v>205</v>
      </c>
      <c r="G8" s="485">
        <v>250553</v>
      </c>
      <c r="H8" s="457" t="s">
        <v>205</v>
      </c>
      <c r="I8" s="489">
        <v>250553</v>
      </c>
      <c r="J8" s="60"/>
      <c r="K8" s="151"/>
      <c r="L8" s="464" t="s">
        <v>236</v>
      </c>
      <c r="M8" s="467" t="s">
        <v>23</v>
      </c>
      <c r="N8" s="470"/>
    </row>
    <row r="9" spans="1:14" ht="21" customHeight="1" x14ac:dyDescent="0.35">
      <c r="A9" s="495"/>
      <c r="B9" s="61" t="s">
        <v>37</v>
      </c>
      <c r="C9" s="480"/>
      <c r="D9" s="454"/>
      <c r="E9" s="484"/>
      <c r="F9" s="458"/>
      <c r="G9" s="460"/>
      <c r="H9" s="458"/>
      <c r="I9" s="490"/>
      <c r="J9" s="155" t="s">
        <v>25</v>
      </c>
      <c r="K9" s="18" t="s">
        <v>206</v>
      </c>
      <c r="L9" s="465"/>
      <c r="M9" s="468"/>
      <c r="N9" s="468"/>
    </row>
    <row r="10" spans="1:14" ht="21" customHeight="1" x14ac:dyDescent="0.35">
      <c r="A10" s="495"/>
      <c r="B10" s="61" t="s">
        <v>207</v>
      </c>
      <c r="C10" s="480"/>
      <c r="D10" s="454"/>
      <c r="E10" s="484"/>
      <c r="F10" s="458"/>
      <c r="G10" s="460"/>
      <c r="H10" s="458"/>
      <c r="I10" s="490"/>
      <c r="J10" s="155" t="s">
        <v>24</v>
      </c>
      <c r="K10" s="16" t="s">
        <v>208</v>
      </c>
      <c r="L10" s="465"/>
      <c r="M10" s="468"/>
      <c r="N10" s="468"/>
    </row>
    <row r="11" spans="1:14" ht="21" customHeight="1" x14ac:dyDescent="0.35">
      <c r="A11" s="496"/>
      <c r="B11" s="63"/>
      <c r="C11" s="481"/>
      <c r="D11" s="497"/>
      <c r="E11" s="498"/>
      <c r="F11" s="459"/>
      <c r="G11" s="461"/>
      <c r="H11" s="459"/>
      <c r="I11" s="491"/>
      <c r="J11" s="64"/>
      <c r="K11" s="154"/>
      <c r="L11" s="466"/>
      <c r="M11" s="469"/>
      <c r="N11" s="469"/>
    </row>
    <row r="12" spans="1:14" ht="21" customHeight="1" x14ac:dyDescent="0.35">
      <c r="A12" s="494">
        <v>2</v>
      </c>
      <c r="B12" s="58" t="s">
        <v>209</v>
      </c>
      <c r="C12" s="479">
        <v>466000</v>
      </c>
      <c r="D12" s="453">
        <v>498620</v>
      </c>
      <c r="E12" s="483" t="s">
        <v>21</v>
      </c>
      <c r="F12" s="151" t="s">
        <v>210</v>
      </c>
      <c r="G12" s="59">
        <v>498620</v>
      </c>
      <c r="H12" s="503" t="s">
        <v>210</v>
      </c>
      <c r="I12" s="489">
        <v>498620</v>
      </c>
      <c r="J12" s="60"/>
      <c r="K12" s="151"/>
      <c r="L12" s="464" t="s">
        <v>237</v>
      </c>
      <c r="M12" s="467"/>
      <c r="N12" s="467" t="s">
        <v>23</v>
      </c>
    </row>
    <row r="13" spans="1:14" ht="21" customHeight="1" x14ac:dyDescent="0.35">
      <c r="A13" s="495"/>
      <c r="B13" s="61" t="s">
        <v>211</v>
      </c>
      <c r="C13" s="480"/>
      <c r="D13" s="454"/>
      <c r="E13" s="484"/>
      <c r="F13" s="158" t="s">
        <v>212</v>
      </c>
      <c r="G13" s="62">
        <v>531790</v>
      </c>
      <c r="H13" s="504"/>
      <c r="I13" s="490"/>
      <c r="J13" s="155" t="s">
        <v>22</v>
      </c>
      <c r="K13" s="18" t="s">
        <v>213</v>
      </c>
      <c r="L13" s="465"/>
      <c r="M13" s="530"/>
      <c r="N13" s="530"/>
    </row>
    <row r="14" spans="1:14" ht="21" customHeight="1" x14ac:dyDescent="0.35">
      <c r="A14" s="495"/>
      <c r="B14" s="61" t="s">
        <v>214</v>
      </c>
      <c r="C14" s="480"/>
      <c r="D14" s="454"/>
      <c r="E14" s="484"/>
      <c r="F14" s="155" t="s">
        <v>215</v>
      </c>
      <c r="G14" s="156">
        <v>541527</v>
      </c>
      <c r="H14" s="504"/>
      <c r="I14" s="490"/>
      <c r="J14" s="155" t="s">
        <v>24</v>
      </c>
      <c r="K14" s="16" t="s">
        <v>208</v>
      </c>
      <c r="L14" s="465"/>
      <c r="M14" s="530"/>
      <c r="N14" s="530"/>
    </row>
    <row r="15" spans="1:14" ht="21" customHeight="1" x14ac:dyDescent="0.35">
      <c r="A15" s="494">
        <v>3</v>
      </c>
      <c r="B15" s="58" t="s">
        <v>216</v>
      </c>
      <c r="C15" s="479">
        <v>8280</v>
      </c>
      <c r="D15" s="453">
        <v>8859.6</v>
      </c>
      <c r="E15" s="483" t="s">
        <v>21</v>
      </c>
      <c r="F15" s="172" t="s">
        <v>217</v>
      </c>
      <c r="G15" s="152">
        <v>8859.6</v>
      </c>
      <c r="H15" s="499" t="s">
        <v>217</v>
      </c>
      <c r="I15" s="485">
        <v>8859.6</v>
      </c>
      <c r="J15" s="60"/>
      <c r="K15" s="176"/>
      <c r="L15" s="464" t="s">
        <v>174</v>
      </c>
      <c r="M15" s="482" t="s">
        <v>23</v>
      </c>
      <c r="N15" s="470"/>
    </row>
    <row r="16" spans="1:14" ht="21" customHeight="1" x14ac:dyDescent="0.35">
      <c r="A16" s="495"/>
      <c r="B16" s="61" t="s">
        <v>218</v>
      </c>
      <c r="C16" s="480"/>
      <c r="D16" s="454"/>
      <c r="E16" s="484"/>
      <c r="F16" s="173" t="s">
        <v>219</v>
      </c>
      <c r="G16" s="153">
        <v>9223.4</v>
      </c>
      <c r="H16" s="500"/>
      <c r="I16" s="460"/>
      <c r="J16" s="155" t="s">
        <v>22</v>
      </c>
      <c r="K16" s="18" t="s">
        <v>244</v>
      </c>
      <c r="L16" s="465"/>
      <c r="M16" s="531"/>
      <c r="N16" s="468"/>
    </row>
    <row r="17" spans="1:14" ht="32.25" customHeight="1" x14ac:dyDescent="0.35">
      <c r="A17" s="495"/>
      <c r="B17" s="61"/>
      <c r="C17" s="480"/>
      <c r="D17" s="454"/>
      <c r="E17" s="484"/>
      <c r="F17" s="506" t="s">
        <v>220</v>
      </c>
      <c r="G17" s="508" t="s">
        <v>221</v>
      </c>
      <c r="H17" s="500"/>
      <c r="I17" s="460"/>
      <c r="J17" s="155" t="s">
        <v>24</v>
      </c>
      <c r="K17" s="16" t="s">
        <v>222</v>
      </c>
      <c r="L17" s="465"/>
      <c r="M17" s="531"/>
      <c r="N17" s="468"/>
    </row>
    <row r="18" spans="1:14" ht="32.25" customHeight="1" x14ac:dyDescent="0.35">
      <c r="A18" s="496"/>
      <c r="B18" s="63"/>
      <c r="C18" s="481"/>
      <c r="D18" s="497"/>
      <c r="E18" s="498"/>
      <c r="F18" s="507"/>
      <c r="G18" s="509"/>
      <c r="H18" s="501"/>
      <c r="I18" s="461"/>
      <c r="J18" s="64"/>
      <c r="K18" s="154"/>
      <c r="L18" s="466"/>
      <c r="M18" s="532"/>
      <c r="N18" s="469"/>
    </row>
    <row r="19" spans="1:14" ht="32.25" customHeight="1" x14ac:dyDescent="0.35">
      <c r="A19" s="494">
        <v>4</v>
      </c>
      <c r="B19" s="58" t="s">
        <v>223</v>
      </c>
      <c r="C19" s="479">
        <v>396732</v>
      </c>
      <c r="D19" s="453">
        <v>414197</v>
      </c>
      <c r="E19" s="483" t="s">
        <v>21</v>
      </c>
      <c r="F19" s="499" t="s">
        <v>224</v>
      </c>
      <c r="G19" s="485" t="s">
        <v>225</v>
      </c>
      <c r="H19" s="486" t="s">
        <v>224</v>
      </c>
      <c r="I19" s="489" t="s">
        <v>225</v>
      </c>
      <c r="J19" s="60"/>
      <c r="K19" s="151"/>
      <c r="L19" s="464" t="s">
        <v>174</v>
      </c>
      <c r="M19" s="467"/>
      <c r="N19" s="467" t="s">
        <v>23</v>
      </c>
    </row>
    <row r="20" spans="1:14" ht="32.25" customHeight="1" x14ac:dyDescent="0.35">
      <c r="A20" s="495"/>
      <c r="B20" s="174" t="s">
        <v>226</v>
      </c>
      <c r="C20" s="480"/>
      <c r="D20" s="454"/>
      <c r="E20" s="484"/>
      <c r="F20" s="500"/>
      <c r="G20" s="460"/>
      <c r="H20" s="487"/>
      <c r="I20" s="490"/>
      <c r="J20" s="155"/>
      <c r="K20" s="18"/>
      <c r="L20" s="465"/>
      <c r="M20" s="530"/>
      <c r="N20" s="530"/>
    </row>
    <row r="21" spans="1:14" ht="21" customHeight="1" x14ac:dyDescent="0.35">
      <c r="A21" s="495"/>
      <c r="B21" s="61" t="s">
        <v>227</v>
      </c>
      <c r="C21" s="480"/>
      <c r="D21" s="454"/>
      <c r="E21" s="484"/>
      <c r="F21" s="506" t="s">
        <v>228</v>
      </c>
      <c r="G21" s="508">
        <v>416444</v>
      </c>
      <c r="H21" s="487"/>
      <c r="I21" s="490"/>
      <c r="J21" s="155" t="s">
        <v>22</v>
      </c>
      <c r="K21" s="16" t="s">
        <v>229</v>
      </c>
      <c r="L21" s="465"/>
      <c r="M21" s="530"/>
      <c r="N21" s="530"/>
    </row>
    <row r="22" spans="1:14" ht="21" customHeight="1" x14ac:dyDescent="0.35">
      <c r="A22" s="495"/>
      <c r="B22" s="61"/>
      <c r="C22" s="480"/>
      <c r="D22" s="454"/>
      <c r="E22" s="484"/>
      <c r="F22" s="506"/>
      <c r="G22" s="508"/>
      <c r="H22" s="487"/>
      <c r="I22" s="490"/>
      <c r="J22" s="155" t="s">
        <v>24</v>
      </c>
      <c r="K22" s="16" t="s">
        <v>230</v>
      </c>
      <c r="L22" s="465"/>
      <c r="M22" s="530"/>
      <c r="N22" s="530"/>
    </row>
    <row r="23" spans="1:14" ht="21" customHeight="1" x14ac:dyDescent="0.35">
      <c r="A23" s="495"/>
      <c r="B23" s="61"/>
      <c r="C23" s="480"/>
      <c r="D23" s="454"/>
      <c r="E23" s="484"/>
      <c r="F23" s="506" t="s">
        <v>231</v>
      </c>
      <c r="G23" s="508">
        <v>422650</v>
      </c>
      <c r="H23" s="487"/>
      <c r="I23" s="490"/>
      <c r="J23" s="175"/>
      <c r="K23" s="16"/>
      <c r="L23" s="465"/>
      <c r="M23" s="530"/>
      <c r="N23" s="530"/>
    </row>
    <row r="24" spans="1:14" ht="21" customHeight="1" x14ac:dyDescent="0.35">
      <c r="A24" s="496"/>
      <c r="B24" s="63"/>
      <c r="C24" s="481"/>
      <c r="D24" s="497"/>
      <c r="E24" s="498"/>
      <c r="F24" s="507"/>
      <c r="G24" s="509"/>
      <c r="H24" s="488"/>
      <c r="I24" s="491"/>
      <c r="J24" s="64"/>
      <c r="K24" s="154"/>
      <c r="L24" s="465"/>
      <c r="M24" s="530"/>
      <c r="N24" s="530"/>
    </row>
    <row r="25" spans="1:14" ht="21" customHeight="1" x14ac:dyDescent="0.35">
      <c r="A25" s="494">
        <v>5</v>
      </c>
      <c r="B25" s="58" t="s">
        <v>33</v>
      </c>
      <c r="C25" s="479">
        <v>467000</v>
      </c>
      <c r="D25" s="453">
        <v>385084</v>
      </c>
      <c r="E25" s="483" t="s">
        <v>21</v>
      </c>
      <c r="F25" s="499" t="s">
        <v>232</v>
      </c>
      <c r="G25" s="485">
        <v>380073</v>
      </c>
      <c r="H25" s="499" t="s">
        <v>232</v>
      </c>
      <c r="I25" s="485">
        <v>380073</v>
      </c>
      <c r="J25" s="60"/>
      <c r="K25" s="151"/>
      <c r="L25" s="464" t="s">
        <v>236</v>
      </c>
      <c r="M25" s="482" t="s">
        <v>23</v>
      </c>
      <c r="N25" s="470"/>
    </row>
    <row r="26" spans="1:14" ht="21" customHeight="1" x14ac:dyDescent="0.35">
      <c r="A26" s="495"/>
      <c r="B26" s="61" t="s">
        <v>37</v>
      </c>
      <c r="C26" s="480"/>
      <c r="D26" s="454"/>
      <c r="E26" s="484"/>
      <c r="F26" s="500"/>
      <c r="G26" s="460"/>
      <c r="H26" s="500"/>
      <c r="I26" s="460"/>
      <c r="J26" s="155" t="s">
        <v>25</v>
      </c>
      <c r="K26" s="177" t="s">
        <v>233</v>
      </c>
      <c r="L26" s="465"/>
      <c r="M26" s="531"/>
      <c r="N26" s="468"/>
    </row>
    <row r="27" spans="1:14" ht="21" customHeight="1" x14ac:dyDescent="0.35">
      <c r="A27" s="495"/>
      <c r="B27" s="61" t="s">
        <v>234</v>
      </c>
      <c r="C27" s="480"/>
      <c r="D27" s="454"/>
      <c r="E27" s="484"/>
      <c r="F27" s="500"/>
      <c r="G27" s="460"/>
      <c r="H27" s="500"/>
      <c r="I27" s="460"/>
      <c r="J27" s="155" t="s">
        <v>24</v>
      </c>
      <c r="K27" s="16" t="s">
        <v>235</v>
      </c>
      <c r="L27" s="465"/>
      <c r="M27" s="531"/>
      <c r="N27" s="468"/>
    </row>
    <row r="28" spans="1:14" ht="21" customHeight="1" x14ac:dyDescent="0.35">
      <c r="A28" s="496"/>
      <c r="B28" s="63"/>
      <c r="C28" s="481"/>
      <c r="D28" s="497"/>
      <c r="E28" s="498"/>
      <c r="F28" s="501"/>
      <c r="G28" s="461"/>
      <c r="H28" s="501"/>
      <c r="I28" s="461"/>
      <c r="J28" s="64"/>
      <c r="K28" s="154"/>
      <c r="L28" s="466"/>
      <c r="M28" s="532"/>
      <c r="N28" s="469"/>
    </row>
    <row r="29" spans="1:14" ht="21.75" customHeight="1" x14ac:dyDescent="0.35">
      <c r="A29" s="25"/>
      <c r="B29" s="455" t="s">
        <v>243</v>
      </c>
      <c r="C29" s="455"/>
      <c r="D29" s="455"/>
      <c r="E29" s="455"/>
      <c r="F29" s="455"/>
      <c r="G29" s="455"/>
      <c r="H29" s="456"/>
      <c r="I29" s="26">
        <v>1525205.6</v>
      </c>
      <c r="J29" s="27"/>
      <c r="K29" s="28"/>
      <c r="L29" s="66"/>
      <c r="M29" s="67"/>
      <c r="N29" s="68"/>
    </row>
    <row r="30" spans="1:14" ht="21" customHeight="1" x14ac:dyDescent="0.35">
      <c r="A30" s="29"/>
      <c r="B30" s="30"/>
      <c r="C30" s="31"/>
      <c r="D30" s="31"/>
      <c r="E30" s="30"/>
      <c r="F30" s="30"/>
      <c r="G30" s="31"/>
      <c r="H30" s="32"/>
      <c r="I30" s="33"/>
      <c r="J30" s="30"/>
      <c r="K30" s="30"/>
      <c r="L30" s="34"/>
      <c r="M30" s="34"/>
      <c r="N30" s="34"/>
    </row>
    <row r="31" spans="1:14" x14ac:dyDescent="0.35">
      <c r="A31" s="3"/>
      <c r="B31" s="149"/>
      <c r="C31" s="149"/>
      <c r="D31" s="149"/>
      <c r="E31" s="149"/>
      <c r="F31" s="149"/>
      <c r="G31" s="149"/>
      <c r="H31" s="149"/>
      <c r="I31" s="202"/>
      <c r="J31" s="202"/>
      <c r="K31" s="46"/>
    </row>
    <row r="32" spans="1:14" x14ac:dyDescent="0.35">
      <c r="A32" s="477" t="s">
        <v>197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149" t="s">
        <v>0</v>
      </c>
    </row>
    <row r="33" spans="1:14" x14ac:dyDescent="0.35">
      <c r="A33" s="477" t="s">
        <v>1</v>
      </c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34"/>
    </row>
    <row r="34" spans="1:14" x14ac:dyDescent="0.35">
      <c r="A34" s="477" t="s">
        <v>198</v>
      </c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34"/>
    </row>
    <row r="35" spans="1:14" x14ac:dyDescent="0.3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4"/>
    </row>
    <row r="36" spans="1:14" ht="42" x14ac:dyDescent="0.35">
      <c r="A36" s="519" t="s">
        <v>2</v>
      </c>
      <c r="B36" s="520" t="s">
        <v>3</v>
      </c>
      <c r="C36" s="4" t="s">
        <v>4</v>
      </c>
      <c r="D36" s="5" t="s">
        <v>5</v>
      </c>
      <c r="E36" s="520" t="s">
        <v>6</v>
      </c>
      <c r="F36" s="520" t="s">
        <v>7</v>
      </c>
      <c r="G36" s="520"/>
      <c r="H36" s="521" t="s">
        <v>8</v>
      </c>
      <c r="I36" s="521"/>
      <c r="J36" s="522" t="s">
        <v>9</v>
      </c>
      <c r="K36" s="522" t="s">
        <v>10</v>
      </c>
      <c r="L36" s="523" t="s">
        <v>11</v>
      </c>
      <c r="M36" s="524" t="s">
        <v>12</v>
      </c>
      <c r="N36" s="525"/>
    </row>
    <row r="37" spans="1:14" ht="63" x14ac:dyDescent="0.35">
      <c r="A37" s="510"/>
      <c r="B37" s="520"/>
      <c r="C37" s="6" t="s">
        <v>13</v>
      </c>
      <c r="D37" s="7" t="s">
        <v>14</v>
      </c>
      <c r="E37" s="520"/>
      <c r="F37" s="151" t="s">
        <v>15</v>
      </c>
      <c r="G37" s="152" t="s">
        <v>16</v>
      </c>
      <c r="H37" s="150" t="s">
        <v>17</v>
      </c>
      <c r="I37" s="11" t="s">
        <v>18</v>
      </c>
      <c r="J37" s="457"/>
      <c r="K37" s="457"/>
      <c r="L37" s="523"/>
      <c r="M37" s="157" t="s">
        <v>19</v>
      </c>
      <c r="N37" s="14" t="s">
        <v>20</v>
      </c>
    </row>
    <row r="38" spans="1:14" x14ac:dyDescent="0.35">
      <c r="A38" s="510">
        <v>1</v>
      </c>
      <c r="B38" s="15" t="s">
        <v>199</v>
      </c>
      <c r="C38" s="513">
        <v>1800000</v>
      </c>
      <c r="D38" s="513">
        <v>1924423.89</v>
      </c>
      <c r="E38" s="515" t="s">
        <v>34</v>
      </c>
      <c r="F38" s="457" t="s">
        <v>200</v>
      </c>
      <c r="G38" s="485">
        <v>1924500</v>
      </c>
      <c r="H38" s="457" t="s">
        <v>200</v>
      </c>
      <c r="I38" s="489">
        <v>1924423.89</v>
      </c>
      <c r="J38" s="47"/>
      <c r="K38" s="41"/>
      <c r="L38" s="474" t="s">
        <v>242</v>
      </c>
      <c r="M38" s="36"/>
      <c r="N38" s="448"/>
    </row>
    <row r="39" spans="1:14" ht="21" customHeight="1" x14ac:dyDescent="0.35">
      <c r="A39" s="511"/>
      <c r="B39" s="16" t="s">
        <v>48</v>
      </c>
      <c r="C39" s="514"/>
      <c r="D39" s="514"/>
      <c r="E39" s="516"/>
      <c r="F39" s="458"/>
      <c r="G39" s="460"/>
      <c r="H39" s="458"/>
      <c r="I39" s="490"/>
      <c r="J39" s="155" t="s">
        <v>25</v>
      </c>
      <c r="K39" s="18" t="s">
        <v>201</v>
      </c>
      <c r="L39" s="475"/>
      <c r="M39" s="462" t="s">
        <v>23</v>
      </c>
      <c r="N39" s="449"/>
    </row>
    <row r="40" spans="1:14" ht="21" customHeight="1" x14ac:dyDescent="0.35">
      <c r="A40" s="511"/>
      <c r="B40" s="16" t="s">
        <v>202</v>
      </c>
      <c r="C40" s="514"/>
      <c r="D40" s="514"/>
      <c r="E40" s="516"/>
      <c r="F40" s="458"/>
      <c r="G40" s="460"/>
      <c r="H40" s="458"/>
      <c r="I40" s="490"/>
      <c r="J40" s="155" t="s">
        <v>24</v>
      </c>
      <c r="K40" s="16" t="s">
        <v>203</v>
      </c>
      <c r="L40" s="475"/>
      <c r="M40" s="463"/>
      <c r="N40" s="449"/>
    </row>
    <row r="41" spans="1:14" ht="20.25" customHeight="1" x14ac:dyDescent="0.35">
      <c r="A41" s="512"/>
      <c r="B41" s="20"/>
      <c r="C41" s="514"/>
      <c r="D41" s="514"/>
      <c r="E41" s="517"/>
      <c r="F41" s="459"/>
      <c r="G41" s="461"/>
      <c r="H41" s="458"/>
      <c r="I41" s="491"/>
      <c r="J41" s="53"/>
      <c r="K41" s="154"/>
      <c r="L41" s="476"/>
      <c r="M41" s="38"/>
      <c r="N41" s="449"/>
    </row>
    <row r="42" spans="1:14" x14ac:dyDescent="0.35">
      <c r="A42" s="25"/>
      <c r="B42" s="455" t="s">
        <v>32</v>
      </c>
      <c r="C42" s="455"/>
      <c r="D42" s="455"/>
      <c r="E42" s="455"/>
      <c r="F42" s="455"/>
      <c r="G42" s="455"/>
      <c r="H42" s="456"/>
      <c r="I42" s="26">
        <f>SUM(I38:I41)</f>
        <v>1924423.89</v>
      </c>
      <c r="J42" s="27"/>
      <c r="K42" s="28"/>
      <c r="L42" s="40"/>
      <c r="M42" s="40"/>
      <c r="N42" s="40"/>
    </row>
  </sheetData>
  <mergeCells count="94">
    <mergeCell ref="N19:N24"/>
    <mergeCell ref="M19:M24"/>
    <mergeCell ref="L19:L24"/>
    <mergeCell ref="N25:N28"/>
    <mergeCell ref="M25:M28"/>
    <mergeCell ref="L25:L28"/>
    <mergeCell ref="N12:N14"/>
    <mergeCell ref="M12:M14"/>
    <mergeCell ref="L12:L14"/>
    <mergeCell ref="L15:L18"/>
    <mergeCell ref="M15:M18"/>
    <mergeCell ref="N15:N18"/>
    <mergeCell ref="A25:A28"/>
    <mergeCell ref="C25:C28"/>
    <mergeCell ref="D25:D28"/>
    <mergeCell ref="E25:E28"/>
    <mergeCell ref="F25:F28"/>
    <mergeCell ref="G23:G24"/>
    <mergeCell ref="G25:G28"/>
    <mergeCell ref="D19:D24"/>
    <mergeCell ref="E19:E24"/>
    <mergeCell ref="F19:F20"/>
    <mergeCell ref="G19:G20"/>
    <mergeCell ref="A15:A18"/>
    <mergeCell ref="C15:C18"/>
    <mergeCell ref="D15:D18"/>
    <mergeCell ref="E15:E18"/>
    <mergeCell ref="H15:H18"/>
    <mergeCell ref="F17:F18"/>
    <mergeCell ref="G17:G18"/>
    <mergeCell ref="B42:H42"/>
    <mergeCell ref="F8:F11"/>
    <mergeCell ref="G8:G11"/>
    <mergeCell ref="A12:A14"/>
    <mergeCell ref="C12:C14"/>
    <mergeCell ref="D12:D14"/>
    <mergeCell ref="E12:E14"/>
    <mergeCell ref="H12:H14"/>
    <mergeCell ref="A19:A24"/>
    <mergeCell ref="C19:C24"/>
    <mergeCell ref="A38:A41"/>
    <mergeCell ref="C38:C41"/>
    <mergeCell ref="D38:D41"/>
    <mergeCell ref="E38:E41"/>
    <mergeCell ref="F38:F41"/>
    <mergeCell ref="G38:G41"/>
    <mergeCell ref="N38:N41"/>
    <mergeCell ref="M39:M40"/>
    <mergeCell ref="K36:K37"/>
    <mergeCell ref="L36:L37"/>
    <mergeCell ref="M36:N36"/>
    <mergeCell ref="H38:H41"/>
    <mergeCell ref="A32:M32"/>
    <mergeCell ref="A33:M33"/>
    <mergeCell ref="A34:M34"/>
    <mergeCell ref="A36:A37"/>
    <mergeCell ref="B36:B37"/>
    <mergeCell ref="E36:E37"/>
    <mergeCell ref="F36:G36"/>
    <mergeCell ref="H36:I36"/>
    <mergeCell ref="J36:J37"/>
    <mergeCell ref="I38:I41"/>
    <mergeCell ref="L38:L41"/>
    <mergeCell ref="B29:H29"/>
    <mergeCell ref="H25:H28"/>
    <mergeCell ref="I25:I28"/>
    <mergeCell ref="N8:N11"/>
    <mergeCell ref="L6:L7"/>
    <mergeCell ref="M6:N6"/>
    <mergeCell ref="I8:I11"/>
    <mergeCell ref="L8:L11"/>
    <mergeCell ref="M8:M11"/>
    <mergeCell ref="I12:I14"/>
    <mergeCell ref="I15:I18"/>
    <mergeCell ref="H19:H24"/>
    <mergeCell ref="I19:I24"/>
    <mergeCell ref="F21:F22"/>
    <mergeCell ref="G21:G22"/>
    <mergeCell ref="F23:F24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R46"/>
  <sheetViews>
    <sheetView topLeftCell="C4" zoomScale="85" zoomScaleNormal="85" zoomScaleSheetLayoutView="100" workbookViewId="0">
      <pane ySplit="4" topLeftCell="A32" activePane="bottomLeft" state="frozen"/>
      <selection activeCell="R4" sqref="R4"/>
      <selection pane="bottomLeft" activeCell="J38" sqref="J38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1" width="12.25" style="125" customWidth="1"/>
    <col min="12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4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44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44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44" x14ac:dyDescent="0.3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</row>
    <row r="5" spans="1:44" ht="33.75" customHeight="1" x14ac:dyDescent="0.3">
      <c r="A5" s="189"/>
      <c r="B5" s="189"/>
      <c r="C5" s="189"/>
      <c r="D5" s="189"/>
      <c r="E5" s="189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23743</v>
      </c>
      <c r="M5" s="436"/>
      <c r="N5" s="447">
        <v>23774</v>
      </c>
      <c r="O5" s="436"/>
      <c r="P5" s="440">
        <v>23802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281</v>
      </c>
      <c r="AE5" s="443"/>
      <c r="AF5" s="444"/>
    </row>
    <row r="6" spans="1:44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44" s="73" customFormat="1" ht="54" customHeight="1" x14ac:dyDescent="0.2">
      <c r="A7" s="436"/>
      <c r="B7" s="436"/>
      <c r="C7" s="186" t="s">
        <v>146</v>
      </c>
      <c r="D7" s="187" t="s">
        <v>141</v>
      </c>
      <c r="E7" s="187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44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4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4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17194529.27</v>
      </c>
      <c r="AE10" s="84">
        <f>F10+H10+J10+L10</f>
        <v>17194529.27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</row>
    <row r="11" spans="1:44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5" si="0">F11+H11+J11+L11</f>
        <v>1798527</v>
      </c>
      <c r="AF11" s="90">
        <f t="shared" ref="AF11:AF36" si="1">AE11/AD11</f>
        <v>1</v>
      </c>
    </row>
    <row r="12" spans="1:44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4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4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6" si="2">SUM(F14:AC14)</f>
        <v>0</v>
      </c>
      <c r="AE14" s="84">
        <f t="shared" si="0"/>
        <v>0</v>
      </c>
      <c r="AF14" s="90" t="e">
        <f t="shared" si="1"/>
        <v>#DIV/0!</v>
      </c>
    </row>
    <row r="15" spans="1:44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4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/>
      <c r="B28" s="87"/>
      <c r="C28" s="92"/>
      <c r="D28" s="85"/>
      <c r="E28" s="85"/>
      <c r="F28" s="88"/>
      <c r="G28" s="89"/>
      <c r="H28" s="89"/>
      <c r="I28" s="89"/>
      <c r="J28" s="84"/>
      <c r="K28" s="86"/>
      <c r="L28" s="84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0</v>
      </c>
      <c r="AE28" s="84">
        <f t="shared" si="0"/>
        <v>0</v>
      </c>
      <c r="AF28" s="90" t="e">
        <f t="shared" si="1"/>
        <v>#DIV/0!</v>
      </c>
    </row>
    <row r="29" spans="1:32" ht="18.75" customHeight="1" x14ac:dyDescent="0.3">
      <c r="A29" s="99"/>
      <c r="B29" s="100" t="s">
        <v>155</v>
      </c>
      <c r="C29" s="101"/>
      <c r="D29" s="102"/>
      <c r="E29" s="102"/>
      <c r="F29" s="103"/>
      <c r="G29" s="104"/>
      <c r="H29" s="104"/>
      <c r="I29" s="104"/>
      <c r="J29" s="105"/>
      <c r="K29" s="106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5"/>
      <c r="AE29" s="105">
        <f t="shared" si="0"/>
        <v>0</v>
      </c>
      <c r="AF29" s="107" t="e">
        <f t="shared" si="1"/>
        <v>#DIV/0!</v>
      </c>
    </row>
    <row r="30" spans="1:32" ht="18.75" customHeight="1" x14ac:dyDescent="0.3">
      <c r="A30" s="82">
        <v>1</v>
      </c>
      <c r="B30" s="87" t="s">
        <v>156</v>
      </c>
      <c r="C30" s="92">
        <v>0</v>
      </c>
      <c r="D30" s="85">
        <v>0</v>
      </c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82">
        <v>2</v>
      </c>
      <c r="B31" s="87" t="s">
        <v>157</v>
      </c>
      <c r="C31" s="92">
        <v>400000</v>
      </c>
      <c r="D31" s="85">
        <v>400000</v>
      </c>
      <c r="E31" s="85"/>
      <c r="F31" s="88">
        <v>389901</v>
      </c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389901</v>
      </c>
      <c r="AE31" s="84">
        <f t="shared" si="0"/>
        <v>389901</v>
      </c>
      <c r="AF31" s="90">
        <f t="shared" si="1"/>
        <v>1</v>
      </c>
    </row>
    <row r="32" spans="1:32" ht="18.75" customHeight="1" x14ac:dyDescent="0.3">
      <c r="A32" s="82">
        <v>3</v>
      </c>
      <c r="B32" s="87" t="s">
        <v>158</v>
      </c>
      <c r="C32" s="92">
        <v>5239000</v>
      </c>
      <c r="D32" s="85">
        <v>5239000</v>
      </c>
      <c r="E32" s="85"/>
      <c r="F32" s="88">
        <f>2052369.16</f>
        <v>2052369.16</v>
      </c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>SUM(F32:AC32)</f>
        <v>2052369.16</v>
      </c>
      <c r="AE32" s="84">
        <f t="shared" si="0"/>
        <v>2052369.16</v>
      </c>
      <c r="AF32" s="90">
        <f t="shared" si="1"/>
        <v>1</v>
      </c>
    </row>
    <row r="33" spans="1:32" x14ac:dyDescent="0.3">
      <c r="A33" s="82">
        <v>4</v>
      </c>
      <c r="B33" s="87" t="s">
        <v>159</v>
      </c>
      <c r="C33" s="92">
        <v>2000000</v>
      </c>
      <c r="D33" s="85">
        <v>2000000</v>
      </c>
      <c r="E33" s="85"/>
      <c r="F33" s="88">
        <f>1985169</f>
        <v>1985169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>SUM(F33:AC33)</f>
        <v>1985169</v>
      </c>
      <c r="AE33" s="84">
        <f t="shared" si="0"/>
        <v>1985169</v>
      </c>
      <c r="AF33" s="90">
        <f t="shared" si="1"/>
        <v>1</v>
      </c>
    </row>
    <row r="34" spans="1:32" x14ac:dyDescent="0.3">
      <c r="A34" s="82">
        <v>5</v>
      </c>
      <c r="B34" s="87" t="s">
        <v>160</v>
      </c>
      <c r="C34" s="92">
        <v>200000</v>
      </c>
      <c r="D34" s="85"/>
      <c r="E34" s="85">
        <v>17120</v>
      </c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/>
      <c r="AF34" s="90" t="e">
        <f t="shared" si="1"/>
        <v>#DIV/0!</v>
      </c>
    </row>
    <row r="35" spans="1:32" x14ac:dyDescent="0.3">
      <c r="A35" s="82"/>
      <c r="B35" s="87" t="s">
        <v>161</v>
      </c>
      <c r="C35" s="92">
        <v>520000</v>
      </c>
      <c r="D35" s="85">
        <v>520000</v>
      </c>
      <c r="E35" s="85">
        <v>55000</v>
      </c>
      <c r="F35" s="88">
        <f>16000+21600</f>
        <v>37600</v>
      </c>
      <c r="G35" s="89"/>
      <c r="H35" s="89"/>
      <c r="I35" s="89"/>
      <c r="J35" s="84">
        <v>66359.81</v>
      </c>
      <c r="K35" s="86">
        <v>26640</v>
      </c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130599.81</v>
      </c>
      <c r="AE35" s="84">
        <f t="shared" si="0"/>
        <v>103959.81</v>
      </c>
      <c r="AF35" s="90">
        <f t="shared" si="1"/>
        <v>0.79601807996504736</v>
      </c>
    </row>
    <row r="36" spans="1:32" x14ac:dyDescent="0.3">
      <c r="A36" s="108"/>
      <c r="B36" s="109" t="s">
        <v>162</v>
      </c>
      <c r="C36" s="110"/>
      <c r="D36" s="111"/>
      <c r="E36" s="111"/>
      <c r="F36" s="112"/>
      <c r="G36" s="113"/>
      <c r="H36" s="113"/>
      <c r="I36" s="113"/>
      <c r="J36" s="111"/>
      <c r="K36" s="114"/>
      <c r="L36" s="111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1">
        <f t="shared" si="2"/>
        <v>0</v>
      </c>
      <c r="AE36" s="111">
        <f t="shared" ref="AE36" si="3">F36+H36+J36</f>
        <v>0</v>
      </c>
      <c r="AF36" s="115" t="e">
        <f t="shared" si="1"/>
        <v>#DIV/0!</v>
      </c>
    </row>
    <row r="37" spans="1:32" x14ac:dyDescent="0.3">
      <c r="A37" s="82"/>
      <c r="B37" s="83"/>
      <c r="C37" s="92"/>
      <c r="D37" s="84"/>
      <c r="E37" s="84"/>
      <c r="F37" s="116"/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/>
      <c r="AE37" s="84"/>
      <c r="AF37" s="90"/>
    </row>
    <row r="38" spans="1:32" s="119" customFormat="1" x14ac:dyDescent="0.3">
      <c r="A38" s="188"/>
      <c r="B38" s="188" t="s">
        <v>163</v>
      </c>
      <c r="C38" s="92">
        <f t="shared" ref="C38:AC38" si="4">SUM(C9:C36)</f>
        <v>111034864</v>
      </c>
      <c r="D38" s="92">
        <f t="shared" si="4"/>
        <v>109762030</v>
      </c>
      <c r="E38" s="92">
        <f t="shared" si="4"/>
        <v>1144954</v>
      </c>
      <c r="F38" s="92">
        <f t="shared" si="4"/>
        <v>8700195.6799999997</v>
      </c>
      <c r="G38" s="92">
        <f t="shared" si="4"/>
        <v>199940.3</v>
      </c>
      <c r="H38" s="92">
        <f t="shared" si="4"/>
        <v>2396177.09</v>
      </c>
      <c r="I38" s="92">
        <f t="shared" si="4"/>
        <v>862732</v>
      </c>
      <c r="J38" s="92">
        <f t="shared" si="4"/>
        <v>15962835.810000001</v>
      </c>
      <c r="K38" s="92">
        <f t="shared" si="4"/>
        <v>26640</v>
      </c>
      <c r="L38" s="92">
        <f>SUM(L9:L36)</f>
        <v>0</v>
      </c>
      <c r="M38" s="92">
        <f t="shared" si="4"/>
        <v>0</v>
      </c>
      <c r="N38" s="92">
        <f t="shared" si="4"/>
        <v>0</v>
      </c>
      <c r="O38" s="92">
        <f t="shared" si="4"/>
        <v>0</v>
      </c>
      <c r="P38" s="92">
        <f t="shared" si="4"/>
        <v>0</v>
      </c>
      <c r="Q38" s="92">
        <f t="shared" si="4"/>
        <v>0</v>
      </c>
      <c r="R38" s="92">
        <f t="shared" si="4"/>
        <v>0</v>
      </c>
      <c r="S38" s="92">
        <f t="shared" si="4"/>
        <v>0</v>
      </c>
      <c r="T38" s="92">
        <f t="shared" si="4"/>
        <v>0</v>
      </c>
      <c r="U38" s="92">
        <f t="shared" si="4"/>
        <v>0</v>
      </c>
      <c r="V38" s="92">
        <f t="shared" si="4"/>
        <v>0</v>
      </c>
      <c r="W38" s="92">
        <f t="shared" si="4"/>
        <v>0</v>
      </c>
      <c r="X38" s="92">
        <f t="shared" si="4"/>
        <v>0</v>
      </c>
      <c r="Y38" s="92">
        <f t="shared" si="4"/>
        <v>0</v>
      </c>
      <c r="Z38" s="92">
        <f t="shared" si="4"/>
        <v>0</v>
      </c>
      <c r="AA38" s="92">
        <f t="shared" si="4"/>
        <v>0</v>
      </c>
      <c r="AB38" s="92">
        <f t="shared" si="4"/>
        <v>0</v>
      </c>
      <c r="AC38" s="92">
        <f t="shared" si="4"/>
        <v>0</v>
      </c>
      <c r="AD38" s="92">
        <f>SUM(AD9:AD35)</f>
        <v>28148520.879999999</v>
      </c>
      <c r="AE38" s="92">
        <f>SUM(AE9:AE35)</f>
        <v>27059208.579999998</v>
      </c>
      <c r="AF38" s="118">
        <f>AE38/AD38</f>
        <v>0.96130125967741431</v>
      </c>
    </row>
    <row r="39" spans="1:32" s="119" customFormat="1" x14ac:dyDescent="0.3">
      <c r="A39" s="189"/>
      <c r="B39" s="18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</row>
    <row r="40" spans="1:32" x14ac:dyDescent="0.3">
      <c r="A40" s="122"/>
      <c r="B40" s="69" t="s">
        <v>164</v>
      </c>
      <c r="C40" s="69"/>
      <c r="D40" s="123">
        <f>D38</f>
        <v>109762030</v>
      </c>
      <c r="E40" s="124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69"/>
      <c r="AE40" s="69"/>
    </row>
    <row r="41" spans="1:32" ht="19.5" thickBot="1" x14ac:dyDescent="0.35">
      <c r="B41" s="119" t="s">
        <v>165</v>
      </c>
      <c r="C41" s="69"/>
      <c r="D41" s="127">
        <f>SUM(D40*0.3)</f>
        <v>32928609</v>
      </c>
      <c r="E41" s="128"/>
      <c r="AD41" s="119"/>
      <c r="AE41" s="69"/>
    </row>
    <row r="42" spans="1:32" ht="19.5" thickTop="1" x14ac:dyDescent="0.3">
      <c r="C42" s="69"/>
      <c r="D42" s="69"/>
      <c r="E42" s="129"/>
      <c r="AD42" s="69"/>
      <c r="AE42" s="69"/>
      <c r="AF42" s="130"/>
    </row>
    <row r="43" spans="1:32" x14ac:dyDescent="0.3">
      <c r="B43" s="69" t="s">
        <v>166</v>
      </c>
      <c r="C43" s="69"/>
      <c r="D43" s="128">
        <f>SUM(AE38)</f>
        <v>27059208.579999998</v>
      </c>
      <c r="E43" s="130"/>
      <c r="L43" s="92"/>
    </row>
    <row r="44" spans="1:32" x14ac:dyDescent="0.3">
      <c r="B44" s="119" t="s">
        <v>167</v>
      </c>
      <c r="D44" s="131">
        <f>SUM(D43/D40)</f>
        <v>0.24652613093981587</v>
      </c>
    </row>
    <row r="46" spans="1:32" x14ac:dyDescent="0.3">
      <c r="B46" s="69" t="s">
        <v>168</v>
      </c>
      <c r="C46" s="69"/>
      <c r="D46" s="129">
        <f>D43-D41</f>
        <v>-5869400.4200000018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48"/>
  <sheetViews>
    <sheetView topLeftCell="A4" zoomScale="60" zoomScaleNormal="60" workbookViewId="0">
      <selection activeCell="A32" sqref="A32:M32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246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190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247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190"/>
      <c r="C5" s="190"/>
      <c r="D5" s="190"/>
      <c r="E5" s="190"/>
      <c r="F5" s="190"/>
      <c r="G5" s="190"/>
      <c r="H5" s="190"/>
      <c r="I5" s="190"/>
      <c r="J5" s="190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191" t="s">
        <v>15</v>
      </c>
      <c r="G7" s="194" t="s">
        <v>16</v>
      </c>
      <c r="H7" s="200" t="s">
        <v>17</v>
      </c>
      <c r="I7" s="11" t="s">
        <v>18</v>
      </c>
      <c r="J7" s="457"/>
      <c r="K7" s="457"/>
      <c r="L7" s="529"/>
      <c r="M7" s="201" t="s">
        <v>19</v>
      </c>
      <c r="N7" s="14" t="s">
        <v>20</v>
      </c>
    </row>
    <row r="8" spans="1:14" ht="21" customHeight="1" x14ac:dyDescent="0.35">
      <c r="A8" s="494">
        <v>1</v>
      </c>
      <c r="B8" s="58" t="s">
        <v>33</v>
      </c>
      <c r="C8" s="479">
        <v>400000</v>
      </c>
      <c r="D8" s="453">
        <v>364282</v>
      </c>
      <c r="E8" s="483" t="s">
        <v>21</v>
      </c>
      <c r="F8" s="499" t="s">
        <v>255</v>
      </c>
      <c r="G8" s="485">
        <v>359695</v>
      </c>
      <c r="H8" s="499" t="s">
        <v>255</v>
      </c>
      <c r="I8" s="485">
        <v>359695</v>
      </c>
      <c r="J8" s="60"/>
      <c r="K8" s="191"/>
      <c r="L8" s="464" t="s">
        <v>236</v>
      </c>
      <c r="M8" s="467" t="s">
        <v>23</v>
      </c>
      <c r="N8" s="470"/>
    </row>
    <row r="9" spans="1:14" ht="21" customHeight="1" x14ac:dyDescent="0.35">
      <c r="A9" s="495"/>
      <c r="B9" s="61" t="s">
        <v>37</v>
      </c>
      <c r="C9" s="480"/>
      <c r="D9" s="454"/>
      <c r="E9" s="484"/>
      <c r="F9" s="500"/>
      <c r="G9" s="460"/>
      <c r="H9" s="500"/>
      <c r="I9" s="460"/>
      <c r="J9" s="199" t="s">
        <v>25</v>
      </c>
      <c r="K9" s="18" t="s">
        <v>259</v>
      </c>
      <c r="L9" s="465"/>
      <c r="M9" s="468"/>
      <c r="N9" s="468"/>
    </row>
    <row r="10" spans="1:14" ht="21" customHeight="1" x14ac:dyDescent="0.35">
      <c r="A10" s="495"/>
      <c r="B10" s="61" t="s">
        <v>260</v>
      </c>
      <c r="C10" s="480"/>
      <c r="D10" s="454"/>
      <c r="E10" s="484"/>
      <c r="F10" s="500"/>
      <c r="G10" s="460"/>
      <c r="H10" s="500"/>
      <c r="I10" s="460"/>
      <c r="J10" s="199" t="s">
        <v>24</v>
      </c>
      <c r="K10" s="16" t="s">
        <v>261</v>
      </c>
      <c r="L10" s="465"/>
      <c r="M10" s="468"/>
      <c r="N10" s="468"/>
    </row>
    <row r="11" spans="1:14" ht="21" customHeight="1" x14ac:dyDescent="0.35">
      <c r="A11" s="496"/>
      <c r="B11" s="63"/>
      <c r="C11" s="481"/>
      <c r="D11" s="497"/>
      <c r="E11" s="498"/>
      <c r="F11" s="501"/>
      <c r="G11" s="461"/>
      <c r="H11" s="501"/>
      <c r="I11" s="461"/>
      <c r="J11" s="64"/>
      <c r="K11" s="193"/>
      <c r="L11" s="466"/>
      <c r="M11" s="469"/>
      <c r="N11" s="469"/>
    </row>
    <row r="12" spans="1:14" ht="21" customHeight="1" x14ac:dyDescent="0.35">
      <c r="A12" s="494">
        <v>2</v>
      </c>
      <c r="B12" s="58" t="s">
        <v>33</v>
      </c>
      <c r="C12" s="479">
        <v>265000</v>
      </c>
      <c r="D12" s="453">
        <v>250329</v>
      </c>
      <c r="E12" s="483" t="s">
        <v>21</v>
      </c>
      <c r="F12" s="457" t="s">
        <v>262</v>
      </c>
      <c r="G12" s="485">
        <v>246609</v>
      </c>
      <c r="H12" s="457" t="s">
        <v>262</v>
      </c>
      <c r="I12" s="485">
        <v>246609</v>
      </c>
      <c r="J12" s="60"/>
      <c r="K12" s="191"/>
      <c r="L12" s="464" t="s">
        <v>236</v>
      </c>
      <c r="M12" s="467" t="s">
        <v>23</v>
      </c>
      <c r="N12" s="467"/>
    </row>
    <row r="13" spans="1:14" ht="21" customHeight="1" x14ac:dyDescent="0.35">
      <c r="A13" s="495"/>
      <c r="B13" s="61" t="s">
        <v>37</v>
      </c>
      <c r="C13" s="480"/>
      <c r="D13" s="454"/>
      <c r="E13" s="484"/>
      <c r="F13" s="458"/>
      <c r="G13" s="460"/>
      <c r="H13" s="458"/>
      <c r="I13" s="460"/>
      <c r="J13" s="199" t="s">
        <v>25</v>
      </c>
      <c r="K13" s="18" t="s">
        <v>263</v>
      </c>
      <c r="L13" s="465"/>
      <c r="M13" s="530"/>
      <c r="N13" s="530"/>
    </row>
    <row r="14" spans="1:14" ht="21" customHeight="1" x14ac:dyDescent="0.35">
      <c r="A14" s="495"/>
      <c r="B14" s="61" t="s">
        <v>264</v>
      </c>
      <c r="C14" s="480"/>
      <c r="D14" s="454"/>
      <c r="E14" s="484"/>
      <c r="F14" s="458"/>
      <c r="G14" s="460"/>
      <c r="H14" s="458"/>
      <c r="I14" s="460"/>
      <c r="J14" s="199" t="s">
        <v>24</v>
      </c>
      <c r="K14" s="16" t="s">
        <v>265</v>
      </c>
      <c r="L14" s="465"/>
      <c r="M14" s="530"/>
      <c r="N14" s="530"/>
    </row>
    <row r="15" spans="1:14" ht="21" customHeight="1" x14ac:dyDescent="0.35">
      <c r="A15" s="495"/>
      <c r="B15" s="63"/>
      <c r="C15" s="480"/>
      <c r="D15" s="454"/>
      <c r="E15" s="484"/>
      <c r="F15" s="459"/>
      <c r="G15" s="461"/>
      <c r="H15" s="459"/>
      <c r="I15" s="461"/>
      <c r="J15" s="199"/>
      <c r="K15" s="16"/>
      <c r="L15" s="466"/>
      <c r="M15" s="530"/>
      <c r="N15" s="530"/>
    </row>
    <row r="16" spans="1:14" ht="21" customHeight="1" x14ac:dyDescent="0.35">
      <c r="A16" s="494">
        <v>3</v>
      </c>
      <c r="B16" s="58" t="s">
        <v>266</v>
      </c>
      <c r="C16" s="479">
        <v>66359.81</v>
      </c>
      <c r="D16" s="453">
        <v>71005</v>
      </c>
      <c r="E16" s="483" t="s">
        <v>21</v>
      </c>
      <c r="F16" s="191" t="s">
        <v>267</v>
      </c>
      <c r="G16" s="194">
        <v>71005</v>
      </c>
      <c r="H16" s="499" t="s">
        <v>267</v>
      </c>
      <c r="I16" s="485">
        <v>71005</v>
      </c>
      <c r="J16" s="60"/>
      <c r="K16" s="191"/>
      <c r="L16" s="464" t="s">
        <v>179</v>
      </c>
      <c r="M16" s="482" t="s">
        <v>23</v>
      </c>
      <c r="N16" s="470"/>
    </row>
    <row r="17" spans="1:14" ht="21" customHeight="1" x14ac:dyDescent="0.35">
      <c r="A17" s="495"/>
      <c r="B17" s="61" t="s">
        <v>268</v>
      </c>
      <c r="C17" s="480"/>
      <c r="D17" s="454"/>
      <c r="E17" s="484"/>
      <c r="F17" s="199" t="s">
        <v>269</v>
      </c>
      <c r="G17" s="197">
        <v>74900</v>
      </c>
      <c r="H17" s="500"/>
      <c r="I17" s="460"/>
      <c r="J17" s="199" t="s">
        <v>22</v>
      </c>
      <c r="K17" s="18" t="s">
        <v>270</v>
      </c>
      <c r="L17" s="465"/>
      <c r="M17" s="531"/>
      <c r="N17" s="468"/>
    </row>
    <row r="18" spans="1:14" ht="21.75" customHeight="1" x14ac:dyDescent="0.35">
      <c r="A18" s="495"/>
      <c r="B18" s="61"/>
      <c r="C18" s="480"/>
      <c r="D18" s="454"/>
      <c r="E18" s="484"/>
      <c r="F18" s="195" t="s">
        <v>271</v>
      </c>
      <c r="G18" s="208">
        <v>75435</v>
      </c>
      <c r="H18" s="500"/>
      <c r="I18" s="460"/>
      <c r="J18" s="199" t="s">
        <v>24</v>
      </c>
      <c r="K18" s="16" t="s">
        <v>272</v>
      </c>
      <c r="L18" s="465"/>
      <c r="M18" s="531"/>
      <c r="N18" s="468"/>
    </row>
    <row r="19" spans="1:14" ht="32.25" customHeight="1" x14ac:dyDescent="0.35">
      <c r="A19" s="494">
        <v>4</v>
      </c>
      <c r="B19" s="58" t="s">
        <v>33</v>
      </c>
      <c r="C19" s="479">
        <v>315000</v>
      </c>
      <c r="D19" s="453">
        <v>295126</v>
      </c>
      <c r="E19" s="483" t="s">
        <v>21</v>
      </c>
      <c r="F19" s="499" t="s">
        <v>273</v>
      </c>
      <c r="G19" s="485">
        <v>291203</v>
      </c>
      <c r="H19" s="499" t="s">
        <v>273</v>
      </c>
      <c r="I19" s="485">
        <v>291203</v>
      </c>
      <c r="J19" s="60"/>
      <c r="K19" s="191"/>
      <c r="L19" s="464" t="s">
        <v>236</v>
      </c>
      <c r="M19" s="482" t="s">
        <v>23</v>
      </c>
      <c r="N19" s="467"/>
    </row>
    <row r="20" spans="1:14" ht="32.25" customHeight="1" x14ac:dyDescent="0.35">
      <c r="A20" s="495"/>
      <c r="B20" s="61" t="s">
        <v>37</v>
      </c>
      <c r="C20" s="480"/>
      <c r="D20" s="454"/>
      <c r="E20" s="484"/>
      <c r="F20" s="500"/>
      <c r="G20" s="460"/>
      <c r="H20" s="500"/>
      <c r="I20" s="460"/>
      <c r="J20" s="199" t="s">
        <v>25</v>
      </c>
      <c r="K20" s="18" t="s">
        <v>274</v>
      </c>
      <c r="L20" s="465"/>
      <c r="M20" s="531"/>
      <c r="N20" s="530"/>
    </row>
    <row r="21" spans="1:14" ht="21" customHeight="1" x14ac:dyDescent="0.35">
      <c r="A21" s="495"/>
      <c r="B21" s="61" t="s">
        <v>275</v>
      </c>
      <c r="C21" s="480"/>
      <c r="D21" s="454"/>
      <c r="E21" s="484"/>
      <c r="F21" s="500"/>
      <c r="G21" s="460"/>
      <c r="H21" s="500"/>
      <c r="I21" s="460"/>
      <c r="J21" s="199" t="s">
        <v>24</v>
      </c>
      <c r="K21" s="16" t="s">
        <v>276</v>
      </c>
      <c r="L21" s="465"/>
      <c r="M21" s="531"/>
      <c r="N21" s="530"/>
    </row>
    <row r="22" spans="1:14" ht="21" customHeight="1" x14ac:dyDescent="0.35">
      <c r="A22" s="495"/>
      <c r="B22" s="63"/>
      <c r="C22" s="480"/>
      <c r="D22" s="454"/>
      <c r="E22" s="484"/>
      <c r="F22" s="501"/>
      <c r="G22" s="461"/>
      <c r="H22" s="501"/>
      <c r="I22" s="461"/>
      <c r="J22" s="199"/>
      <c r="K22" s="16"/>
      <c r="L22" s="466"/>
      <c r="M22" s="532"/>
      <c r="N22" s="530"/>
    </row>
    <row r="23" spans="1:14" ht="21" customHeight="1" x14ac:dyDescent="0.35">
      <c r="A23" s="494">
        <v>5</v>
      </c>
      <c r="B23" s="58" t="s">
        <v>277</v>
      </c>
      <c r="C23" s="479">
        <v>26640</v>
      </c>
      <c r="D23" s="453">
        <v>28504.799999999999</v>
      </c>
      <c r="E23" s="483" t="s">
        <v>21</v>
      </c>
      <c r="F23" s="499" t="s">
        <v>96</v>
      </c>
      <c r="G23" s="485">
        <v>28504.799999999999</v>
      </c>
      <c r="H23" s="499" t="s">
        <v>96</v>
      </c>
      <c r="I23" s="485">
        <v>28504.799999999999</v>
      </c>
      <c r="J23" s="60"/>
      <c r="K23" s="191"/>
      <c r="L23" s="464" t="s">
        <v>179</v>
      </c>
      <c r="M23" s="482"/>
      <c r="N23" s="467" t="s">
        <v>23</v>
      </c>
    </row>
    <row r="24" spans="1:14" ht="21" customHeight="1" x14ac:dyDescent="0.35">
      <c r="A24" s="495"/>
      <c r="B24" s="61" t="s">
        <v>278</v>
      </c>
      <c r="C24" s="480"/>
      <c r="D24" s="454"/>
      <c r="E24" s="484"/>
      <c r="F24" s="500"/>
      <c r="G24" s="460"/>
      <c r="H24" s="500"/>
      <c r="I24" s="460"/>
      <c r="J24" s="199" t="s">
        <v>22</v>
      </c>
      <c r="K24" s="18" t="s">
        <v>279</v>
      </c>
      <c r="L24" s="465"/>
      <c r="M24" s="531"/>
      <c r="N24" s="530"/>
    </row>
    <row r="25" spans="1:14" ht="21" customHeight="1" x14ac:dyDescent="0.35">
      <c r="A25" s="495"/>
      <c r="B25" s="61"/>
      <c r="C25" s="480"/>
      <c r="D25" s="454"/>
      <c r="E25" s="484"/>
      <c r="F25" s="195" t="s">
        <v>100</v>
      </c>
      <c r="G25" s="197">
        <v>33705</v>
      </c>
      <c r="H25" s="500"/>
      <c r="I25" s="460"/>
      <c r="J25" s="199" t="s">
        <v>24</v>
      </c>
      <c r="K25" s="16" t="s">
        <v>280</v>
      </c>
      <c r="L25" s="465"/>
      <c r="M25" s="531"/>
      <c r="N25" s="530"/>
    </row>
    <row r="26" spans="1:14" ht="21" customHeight="1" x14ac:dyDescent="0.35">
      <c r="A26" s="496"/>
      <c r="B26" s="63"/>
      <c r="C26" s="481"/>
      <c r="D26" s="497"/>
      <c r="E26" s="498"/>
      <c r="F26" s="196" t="s">
        <v>102</v>
      </c>
      <c r="G26" s="198">
        <v>36380</v>
      </c>
      <c r="H26" s="501"/>
      <c r="I26" s="461"/>
      <c r="J26" s="64"/>
      <c r="K26" s="193"/>
      <c r="L26" s="466"/>
      <c r="M26" s="532"/>
      <c r="N26" s="530"/>
    </row>
    <row r="27" spans="1:14" ht="21.75" customHeight="1" x14ac:dyDescent="0.35">
      <c r="A27" s="25"/>
      <c r="B27" s="455" t="s">
        <v>243</v>
      </c>
      <c r="C27" s="455"/>
      <c r="D27" s="455"/>
      <c r="E27" s="455"/>
      <c r="F27" s="455"/>
      <c r="G27" s="455"/>
      <c r="H27" s="456"/>
      <c r="I27" s="26">
        <f>SUM(I8:I26)</f>
        <v>997016.8</v>
      </c>
      <c r="J27" s="27"/>
      <c r="K27" s="28"/>
      <c r="L27" s="66"/>
      <c r="M27" s="67"/>
      <c r="N27" s="68"/>
    </row>
    <row r="28" spans="1:14" ht="21" customHeight="1" x14ac:dyDescent="0.35">
      <c r="A28" s="29"/>
      <c r="B28" s="30"/>
      <c r="C28" s="31"/>
      <c r="D28" s="31"/>
      <c r="E28" s="30"/>
      <c r="F28" s="30"/>
      <c r="G28" s="31"/>
      <c r="H28" s="32"/>
      <c r="I28" s="33"/>
      <c r="J28" s="30"/>
      <c r="K28" s="30"/>
      <c r="L28" s="34"/>
      <c r="M28" s="34"/>
      <c r="N28" s="34"/>
    </row>
    <row r="29" spans="1:14" x14ac:dyDescent="0.35">
      <c r="A29" s="3"/>
      <c r="B29" s="190"/>
      <c r="C29" s="190"/>
      <c r="D29" s="190"/>
      <c r="E29" s="190"/>
      <c r="F29" s="190"/>
      <c r="G29" s="190"/>
      <c r="H29" s="190"/>
      <c r="I29" s="202"/>
      <c r="J29" s="202"/>
      <c r="K29" s="46"/>
    </row>
    <row r="30" spans="1:14" x14ac:dyDescent="0.35">
      <c r="A30" s="477" t="s">
        <v>248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190" t="s">
        <v>0</v>
      </c>
    </row>
    <row r="31" spans="1:14" x14ac:dyDescent="0.35">
      <c r="A31" s="477" t="s">
        <v>1</v>
      </c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34"/>
    </row>
    <row r="32" spans="1:14" x14ac:dyDescent="0.35">
      <c r="A32" s="477" t="s">
        <v>247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34"/>
    </row>
    <row r="33" spans="1:14" x14ac:dyDescent="0.35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34"/>
    </row>
    <row r="34" spans="1:14" ht="42" x14ac:dyDescent="0.35">
      <c r="A34" s="519" t="s">
        <v>2</v>
      </c>
      <c r="B34" s="520" t="s">
        <v>3</v>
      </c>
      <c r="C34" s="4" t="s">
        <v>4</v>
      </c>
      <c r="D34" s="5" t="s">
        <v>5</v>
      </c>
      <c r="E34" s="520" t="s">
        <v>6</v>
      </c>
      <c r="F34" s="520" t="s">
        <v>7</v>
      </c>
      <c r="G34" s="520"/>
      <c r="H34" s="521" t="s">
        <v>8</v>
      </c>
      <c r="I34" s="521"/>
      <c r="J34" s="522" t="s">
        <v>9</v>
      </c>
      <c r="K34" s="522" t="s">
        <v>10</v>
      </c>
      <c r="L34" s="523" t="s">
        <v>11</v>
      </c>
      <c r="M34" s="524" t="s">
        <v>12</v>
      </c>
      <c r="N34" s="525"/>
    </row>
    <row r="35" spans="1:14" ht="63" x14ac:dyDescent="0.35">
      <c r="A35" s="510"/>
      <c r="B35" s="520"/>
      <c r="C35" s="6" t="s">
        <v>13</v>
      </c>
      <c r="D35" s="7" t="s">
        <v>14</v>
      </c>
      <c r="E35" s="520"/>
      <c r="F35" s="191" t="s">
        <v>15</v>
      </c>
      <c r="G35" s="194" t="s">
        <v>16</v>
      </c>
      <c r="H35" s="200" t="s">
        <v>17</v>
      </c>
      <c r="I35" s="11" t="s">
        <v>18</v>
      </c>
      <c r="J35" s="457"/>
      <c r="K35" s="457"/>
      <c r="L35" s="523"/>
      <c r="M35" s="201" t="s">
        <v>19</v>
      </c>
      <c r="N35" s="14" t="s">
        <v>20</v>
      </c>
    </row>
    <row r="36" spans="1:14" x14ac:dyDescent="0.35">
      <c r="A36" s="510">
        <v>1</v>
      </c>
      <c r="B36" s="58" t="s">
        <v>33</v>
      </c>
      <c r="C36" s="513">
        <v>9345000</v>
      </c>
      <c r="D36" s="513">
        <v>9583567</v>
      </c>
      <c r="E36" s="515" t="s">
        <v>34</v>
      </c>
      <c r="F36" s="499" t="s">
        <v>232</v>
      </c>
      <c r="G36" s="485">
        <v>8500000</v>
      </c>
      <c r="H36" s="499" t="s">
        <v>232</v>
      </c>
      <c r="I36" s="489">
        <v>8498939</v>
      </c>
      <c r="J36" s="60"/>
      <c r="K36" s="191"/>
      <c r="L36" s="464" t="s">
        <v>236</v>
      </c>
      <c r="M36" s="482" t="s">
        <v>23</v>
      </c>
      <c r="N36" s="470"/>
    </row>
    <row r="37" spans="1:14" x14ac:dyDescent="0.35">
      <c r="A37" s="511"/>
      <c r="B37" s="61" t="s">
        <v>37</v>
      </c>
      <c r="C37" s="514"/>
      <c r="D37" s="514"/>
      <c r="E37" s="516"/>
      <c r="F37" s="500"/>
      <c r="G37" s="460"/>
      <c r="H37" s="500"/>
      <c r="I37" s="490"/>
      <c r="J37" s="199" t="s">
        <v>25</v>
      </c>
      <c r="K37" s="18" t="s">
        <v>249</v>
      </c>
      <c r="L37" s="465"/>
      <c r="M37" s="531"/>
      <c r="N37" s="468"/>
    </row>
    <row r="38" spans="1:14" x14ac:dyDescent="0.35">
      <c r="A38" s="511"/>
      <c r="B38" s="61" t="s">
        <v>250</v>
      </c>
      <c r="C38" s="514"/>
      <c r="D38" s="514"/>
      <c r="E38" s="516"/>
      <c r="F38" s="500"/>
      <c r="G38" s="460"/>
      <c r="H38" s="500"/>
      <c r="I38" s="490"/>
      <c r="J38" s="199" t="s">
        <v>24</v>
      </c>
      <c r="K38" s="16" t="s">
        <v>251</v>
      </c>
      <c r="L38" s="465"/>
      <c r="M38" s="531"/>
      <c r="N38" s="468"/>
    </row>
    <row r="39" spans="1:14" x14ac:dyDescent="0.35">
      <c r="A39" s="511"/>
      <c r="B39" s="63"/>
      <c r="C39" s="514"/>
      <c r="D39" s="514"/>
      <c r="E39" s="517"/>
      <c r="F39" s="501"/>
      <c r="G39" s="460"/>
      <c r="H39" s="501"/>
      <c r="I39" s="490"/>
      <c r="J39" s="207"/>
      <c r="K39" s="192"/>
      <c r="L39" s="466"/>
      <c r="M39" s="532"/>
      <c r="N39" s="469"/>
    </row>
    <row r="40" spans="1:14" x14ac:dyDescent="0.35">
      <c r="A40" s="510">
        <v>2</v>
      </c>
      <c r="B40" s="58" t="s">
        <v>33</v>
      </c>
      <c r="C40" s="535">
        <v>4000000</v>
      </c>
      <c r="D40" s="535">
        <v>3800331</v>
      </c>
      <c r="E40" s="516" t="s">
        <v>34</v>
      </c>
      <c r="F40" s="457" t="s">
        <v>35</v>
      </c>
      <c r="G40" s="485">
        <v>3194000</v>
      </c>
      <c r="H40" s="486" t="s">
        <v>35</v>
      </c>
      <c r="I40" s="489">
        <v>3189819</v>
      </c>
      <c r="J40" s="60"/>
      <c r="K40" s="191"/>
      <c r="L40" s="464" t="s">
        <v>236</v>
      </c>
      <c r="M40" s="482" t="s">
        <v>23</v>
      </c>
      <c r="N40" s="470"/>
    </row>
    <row r="41" spans="1:14" x14ac:dyDescent="0.35">
      <c r="A41" s="511"/>
      <c r="B41" s="61" t="s">
        <v>37</v>
      </c>
      <c r="C41" s="514"/>
      <c r="D41" s="514"/>
      <c r="E41" s="516"/>
      <c r="F41" s="458"/>
      <c r="G41" s="460"/>
      <c r="H41" s="487"/>
      <c r="I41" s="490"/>
      <c r="J41" s="199" t="s">
        <v>22</v>
      </c>
      <c r="K41" s="18" t="s">
        <v>252</v>
      </c>
      <c r="L41" s="465"/>
      <c r="M41" s="531"/>
      <c r="N41" s="468"/>
    </row>
    <row r="42" spans="1:14" x14ac:dyDescent="0.35">
      <c r="A42" s="511"/>
      <c r="B42" s="61" t="s">
        <v>253</v>
      </c>
      <c r="C42" s="514"/>
      <c r="D42" s="514"/>
      <c r="E42" s="516"/>
      <c r="F42" s="506" t="s">
        <v>232</v>
      </c>
      <c r="G42" s="508">
        <v>3580000</v>
      </c>
      <c r="H42" s="487"/>
      <c r="I42" s="490"/>
      <c r="J42" s="199" t="s">
        <v>24</v>
      </c>
      <c r="K42" s="16" t="s">
        <v>254</v>
      </c>
      <c r="L42" s="465"/>
      <c r="M42" s="531"/>
      <c r="N42" s="468"/>
    </row>
    <row r="43" spans="1:14" x14ac:dyDescent="0.35">
      <c r="A43" s="512"/>
      <c r="B43" s="63"/>
      <c r="C43" s="514"/>
      <c r="D43" s="514"/>
      <c r="E43" s="517"/>
      <c r="F43" s="501"/>
      <c r="G43" s="509"/>
      <c r="H43" s="488"/>
      <c r="I43" s="491"/>
      <c r="J43" s="64"/>
      <c r="K43" s="193"/>
      <c r="L43" s="466"/>
      <c r="M43" s="532"/>
      <c r="N43" s="469"/>
    </row>
    <row r="44" spans="1:14" ht="21" customHeight="1" x14ac:dyDescent="0.35">
      <c r="A44" s="511">
        <v>3</v>
      </c>
      <c r="B44" s="58" t="s">
        <v>33</v>
      </c>
      <c r="C44" s="535">
        <v>4672000</v>
      </c>
      <c r="D44" s="535">
        <v>3486311</v>
      </c>
      <c r="E44" s="516" t="s">
        <v>34</v>
      </c>
      <c r="F44" s="499" t="s">
        <v>255</v>
      </c>
      <c r="G44" s="485">
        <v>3311147</v>
      </c>
      <c r="H44" s="500" t="s">
        <v>255</v>
      </c>
      <c r="I44" s="490">
        <v>3310211</v>
      </c>
      <c r="J44" s="206"/>
      <c r="K44" s="192"/>
      <c r="L44" s="464" t="s">
        <v>236</v>
      </c>
      <c r="M44" s="533" t="s">
        <v>23</v>
      </c>
      <c r="N44" s="448"/>
    </row>
    <row r="45" spans="1:14" ht="21" customHeight="1" x14ac:dyDescent="0.35">
      <c r="A45" s="511"/>
      <c r="B45" s="61" t="s">
        <v>37</v>
      </c>
      <c r="C45" s="514"/>
      <c r="D45" s="514"/>
      <c r="E45" s="516"/>
      <c r="F45" s="500"/>
      <c r="G45" s="460"/>
      <c r="H45" s="500"/>
      <c r="I45" s="490"/>
      <c r="J45" s="199" t="s">
        <v>22</v>
      </c>
      <c r="K45" s="18" t="s">
        <v>256</v>
      </c>
      <c r="L45" s="465"/>
      <c r="M45" s="462"/>
      <c r="N45" s="449"/>
    </row>
    <row r="46" spans="1:14" ht="21" customHeight="1" x14ac:dyDescent="0.35">
      <c r="A46" s="511"/>
      <c r="B46" s="61" t="s">
        <v>257</v>
      </c>
      <c r="C46" s="514"/>
      <c r="D46" s="514"/>
      <c r="E46" s="516"/>
      <c r="F46" s="516" t="s">
        <v>258</v>
      </c>
      <c r="G46" s="508">
        <v>3482824</v>
      </c>
      <c r="H46" s="500"/>
      <c r="I46" s="490"/>
      <c r="J46" s="199" t="s">
        <v>24</v>
      </c>
      <c r="K46" s="16" t="s">
        <v>254</v>
      </c>
      <c r="L46" s="465"/>
      <c r="M46" s="462"/>
      <c r="N46" s="449"/>
    </row>
    <row r="47" spans="1:14" ht="20.25" customHeight="1" x14ac:dyDescent="0.35">
      <c r="A47" s="512"/>
      <c r="B47" s="63"/>
      <c r="C47" s="514"/>
      <c r="D47" s="514"/>
      <c r="E47" s="517"/>
      <c r="F47" s="517"/>
      <c r="G47" s="509"/>
      <c r="H47" s="500"/>
      <c r="I47" s="491"/>
      <c r="J47" s="53"/>
      <c r="K47" s="193"/>
      <c r="L47" s="466"/>
      <c r="M47" s="534"/>
      <c r="N47" s="449"/>
    </row>
    <row r="48" spans="1:14" x14ac:dyDescent="0.35">
      <c r="A48" s="25"/>
      <c r="B48" s="455" t="s">
        <v>28</v>
      </c>
      <c r="C48" s="455"/>
      <c r="D48" s="455"/>
      <c r="E48" s="455"/>
      <c r="F48" s="455"/>
      <c r="G48" s="455"/>
      <c r="H48" s="456"/>
      <c r="I48" s="26">
        <f>SUM(I36:I47)</f>
        <v>14998969</v>
      </c>
      <c r="J48" s="27"/>
      <c r="K48" s="28"/>
      <c r="L48" s="40"/>
      <c r="M48" s="40"/>
      <c r="N48" s="40"/>
    </row>
  </sheetData>
  <mergeCells count="11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A8:A11"/>
    <mergeCell ref="C8:C11"/>
    <mergeCell ref="D8:D11"/>
    <mergeCell ref="E8:E11"/>
    <mergeCell ref="F8:F11"/>
    <mergeCell ref="G8:G11"/>
    <mergeCell ref="H8:H11"/>
    <mergeCell ref="I8:I11"/>
    <mergeCell ref="L8:L11"/>
    <mergeCell ref="N16:N18"/>
    <mergeCell ref="A19:A22"/>
    <mergeCell ref="C19:C22"/>
    <mergeCell ref="D19:D22"/>
    <mergeCell ref="E19:E22"/>
    <mergeCell ref="H19:H22"/>
    <mergeCell ref="M12:M15"/>
    <mergeCell ref="N12:N15"/>
    <mergeCell ref="A16:A18"/>
    <mergeCell ref="C16:C18"/>
    <mergeCell ref="D16:D18"/>
    <mergeCell ref="E16:E18"/>
    <mergeCell ref="H16:H18"/>
    <mergeCell ref="I16:I18"/>
    <mergeCell ref="L16:L18"/>
    <mergeCell ref="M16:M18"/>
    <mergeCell ref="N23:N26"/>
    <mergeCell ref="B27:H27"/>
    <mergeCell ref="A23:A26"/>
    <mergeCell ref="C23:C26"/>
    <mergeCell ref="D23:D26"/>
    <mergeCell ref="E23:E26"/>
    <mergeCell ref="I19:I22"/>
    <mergeCell ref="L19:L22"/>
    <mergeCell ref="M19:M22"/>
    <mergeCell ref="N19:N22"/>
    <mergeCell ref="A32:M32"/>
    <mergeCell ref="A34:A35"/>
    <mergeCell ref="B34:B35"/>
    <mergeCell ref="E34:E35"/>
    <mergeCell ref="F34:G34"/>
    <mergeCell ref="H34:I34"/>
    <mergeCell ref="J34:J35"/>
    <mergeCell ref="K34:K35"/>
    <mergeCell ref="H23:H26"/>
    <mergeCell ref="I23:I26"/>
    <mergeCell ref="L23:L26"/>
    <mergeCell ref="M23:M26"/>
    <mergeCell ref="B48:H48"/>
    <mergeCell ref="A36:A39"/>
    <mergeCell ref="C36:C39"/>
    <mergeCell ref="D36:D39"/>
    <mergeCell ref="E36:E39"/>
    <mergeCell ref="F36:F39"/>
    <mergeCell ref="G36:G39"/>
    <mergeCell ref="L34:L35"/>
    <mergeCell ref="M34:N34"/>
    <mergeCell ref="A44:A47"/>
    <mergeCell ref="C44:C47"/>
    <mergeCell ref="D44:D47"/>
    <mergeCell ref="E44:E47"/>
    <mergeCell ref="H44:H47"/>
    <mergeCell ref="I44:I47"/>
    <mergeCell ref="A40:A43"/>
    <mergeCell ref="C40:C43"/>
    <mergeCell ref="D40:D43"/>
    <mergeCell ref="E40:E43"/>
    <mergeCell ref="F40:F41"/>
    <mergeCell ref="G40:G41"/>
    <mergeCell ref="H40:H43"/>
    <mergeCell ref="I40:I43"/>
    <mergeCell ref="L44:L47"/>
    <mergeCell ref="M44:M47"/>
    <mergeCell ref="L40:L43"/>
    <mergeCell ref="M40:M43"/>
    <mergeCell ref="N40:N43"/>
    <mergeCell ref="N36:N39"/>
    <mergeCell ref="M36:M39"/>
    <mergeCell ref="L36:L39"/>
    <mergeCell ref="F12:F15"/>
    <mergeCell ref="G12:G15"/>
    <mergeCell ref="F19:F22"/>
    <mergeCell ref="G19:G22"/>
    <mergeCell ref="F23:F24"/>
    <mergeCell ref="G23:G24"/>
    <mergeCell ref="F42:F43"/>
    <mergeCell ref="G42:G43"/>
    <mergeCell ref="F44:F45"/>
    <mergeCell ref="G44:G45"/>
    <mergeCell ref="F46:F47"/>
    <mergeCell ref="G46:G47"/>
    <mergeCell ref="H36:H39"/>
    <mergeCell ref="I36:I39"/>
    <mergeCell ref="N44:N47"/>
    <mergeCell ref="A30:M30"/>
    <mergeCell ref="A31:M3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T49"/>
  <sheetViews>
    <sheetView topLeftCell="E4" zoomScale="85" zoomScaleNormal="85" zoomScaleSheetLayoutView="100" workbookViewId="0">
      <pane ySplit="4" topLeftCell="A35" activePane="bottomLeft" state="frozen"/>
      <selection activeCell="R4" sqref="R4"/>
      <selection pane="bottomLeft" activeCell="M6" sqref="M6:M7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3" width="12.25" style="125" customWidth="1"/>
    <col min="14" max="15" width="12.25" style="125" hidden="1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46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46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46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46" x14ac:dyDescent="0.3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</row>
    <row r="5" spans="1:46" ht="33.75" customHeight="1" x14ac:dyDescent="0.3">
      <c r="A5" s="222"/>
      <c r="B5" s="222"/>
      <c r="C5" s="222"/>
      <c r="D5" s="222"/>
      <c r="E5" s="222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23774</v>
      </c>
      <c r="O5" s="436"/>
      <c r="P5" s="440">
        <v>23802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359</v>
      </c>
      <c r="AE5" s="443"/>
      <c r="AF5" s="444"/>
    </row>
    <row r="6" spans="1:46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46" s="73" customFormat="1" ht="54" customHeight="1" x14ac:dyDescent="0.2">
      <c r="A7" s="436"/>
      <c r="B7" s="436"/>
      <c r="C7" s="219" t="s">
        <v>146</v>
      </c>
      <c r="D7" s="220" t="s">
        <v>141</v>
      </c>
      <c r="E7" s="220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46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46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46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24939123.27</v>
      </c>
      <c r="AE10" s="84">
        <f>F10+H10+J10+L10</f>
        <v>24939123.27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</row>
    <row r="11" spans="1:46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38" si="0">F11+H11+J11+L11</f>
        <v>1798527</v>
      </c>
      <c r="AF11" s="90">
        <f t="shared" ref="AF11:AF39" si="1">AE11/AD11</f>
        <v>1</v>
      </c>
    </row>
    <row r="12" spans="1:46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46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0</v>
      </c>
      <c r="AE13" s="84">
        <f t="shared" si="0"/>
        <v>0</v>
      </c>
      <c r="AF13" s="90" t="e">
        <f t="shared" si="1"/>
        <v>#DIV/0!</v>
      </c>
    </row>
    <row r="14" spans="1:46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39" si="2">SUM(F14:AC14)</f>
        <v>0</v>
      </c>
      <c r="AE14" s="84">
        <f t="shared" si="0"/>
        <v>0</v>
      </c>
      <c r="AF14" s="90" t="e">
        <f t="shared" si="1"/>
        <v>#DIV/0!</v>
      </c>
    </row>
    <row r="15" spans="1:46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46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105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 t="shared" si="0"/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ht="18.75" customHeight="1" x14ac:dyDescent="0.3">
      <c r="A31" s="99"/>
      <c r="B31" s="100" t="s">
        <v>155</v>
      </c>
      <c r="C31" s="101"/>
      <c r="D31" s="102"/>
      <c r="E31" s="102"/>
      <c r="F31" s="103"/>
      <c r="G31" s="104"/>
      <c r="H31" s="104"/>
      <c r="I31" s="104"/>
      <c r="J31" s="105"/>
      <c r="K31" s="106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5"/>
      <c r="AE31" s="105">
        <f t="shared" si="0"/>
        <v>0</v>
      </c>
      <c r="AF31" s="107" t="e">
        <f t="shared" si="1"/>
        <v>#DIV/0!</v>
      </c>
    </row>
    <row r="32" spans="1:32" ht="18.75" customHeight="1" x14ac:dyDescent="0.3">
      <c r="A32" s="82">
        <v>1</v>
      </c>
      <c r="B32" s="87" t="s">
        <v>156</v>
      </c>
      <c r="C32" s="92">
        <v>0</v>
      </c>
      <c r="D32" s="85">
        <v>0</v>
      </c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82">
        <v>2</v>
      </c>
      <c r="B33" s="87" t="s">
        <v>157</v>
      </c>
      <c r="C33" s="92">
        <v>400000</v>
      </c>
      <c r="D33" s="85">
        <v>400000</v>
      </c>
      <c r="E33" s="85"/>
      <c r="F33" s="88">
        <v>389901</v>
      </c>
      <c r="G33" s="89"/>
      <c r="H33" s="89"/>
      <c r="I33" s="89"/>
      <c r="J33" s="84"/>
      <c r="K33" s="86"/>
      <c r="L33" s="84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4">
        <f t="shared" si="2"/>
        <v>389901</v>
      </c>
      <c r="AE33" s="84">
        <f t="shared" si="0"/>
        <v>389901</v>
      </c>
      <c r="AF33" s="90">
        <f t="shared" si="1"/>
        <v>1</v>
      </c>
    </row>
    <row r="34" spans="1:32" ht="18.75" customHeight="1" x14ac:dyDescent="0.3">
      <c r="A34" s="82">
        <v>3</v>
      </c>
      <c r="B34" s="87" t="s">
        <v>158</v>
      </c>
      <c r="C34" s="92">
        <v>5239000</v>
      </c>
      <c r="D34" s="85">
        <v>5239000</v>
      </c>
      <c r="E34" s="85"/>
      <c r="F34" s="88">
        <f>2052369.16</f>
        <v>2052369.16</v>
      </c>
      <c r="G34" s="89"/>
      <c r="H34" s="89"/>
      <c r="I34" s="89"/>
      <c r="J34" s="84"/>
      <c r="K34" s="86"/>
      <c r="L34" s="84">
        <v>3296329</v>
      </c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>SUM(F34:AC34)</f>
        <v>5348698.16</v>
      </c>
      <c r="AE34" s="84">
        <f t="shared" si="0"/>
        <v>5348698.16</v>
      </c>
      <c r="AF34" s="90">
        <f t="shared" si="1"/>
        <v>1</v>
      </c>
    </row>
    <row r="35" spans="1:32" x14ac:dyDescent="0.3">
      <c r="A35" s="82">
        <v>4</v>
      </c>
      <c r="B35" s="87" t="s">
        <v>159</v>
      </c>
      <c r="C35" s="92">
        <v>2000000</v>
      </c>
      <c r="D35" s="85">
        <v>2000000</v>
      </c>
      <c r="E35" s="85"/>
      <c r="F35" s="88">
        <f>1985169</f>
        <v>1985169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>SUM(F35:AC35)</f>
        <v>1985169</v>
      </c>
      <c r="AE35" s="84">
        <f t="shared" si="0"/>
        <v>1985169</v>
      </c>
      <c r="AF35" s="90">
        <f t="shared" si="1"/>
        <v>1</v>
      </c>
    </row>
    <row r="36" spans="1:32" x14ac:dyDescent="0.3">
      <c r="A36" s="82">
        <v>5</v>
      </c>
      <c r="B36" s="87" t="s">
        <v>160</v>
      </c>
      <c r="C36" s="92">
        <v>200000</v>
      </c>
      <c r="D36" s="85"/>
      <c r="E36" s="85">
        <v>17120</v>
      </c>
      <c r="F36" s="88"/>
      <c r="G36" s="89"/>
      <c r="H36" s="89"/>
      <c r="I36" s="89"/>
      <c r="J36" s="84"/>
      <c r="K36" s="86"/>
      <c r="L36" s="84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 t="shared" si="2"/>
        <v>0</v>
      </c>
      <c r="AE36" s="84">
        <f t="shared" si="0"/>
        <v>0</v>
      </c>
      <c r="AF36" s="90" t="e">
        <f t="shared" si="1"/>
        <v>#DIV/0!</v>
      </c>
    </row>
    <row r="37" spans="1:32" x14ac:dyDescent="0.3">
      <c r="A37" s="82"/>
      <c r="B37" s="87" t="s">
        <v>161</v>
      </c>
      <c r="C37" s="92">
        <v>520000</v>
      </c>
      <c r="D37" s="85">
        <v>520000</v>
      </c>
      <c r="E37" s="85">
        <v>55000</v>
      </c>
      <c r="F37" s="88">
        <f>16000+21600</f>
        <v>37600</v>
      </c>
      <c r="G37" s="89"/>
      <c r="H37" s="89"/>
      <c r="I37" s="89"/>
      <c r="J37" s="84">
        <v>66359.81</v>
      </c>
      <c r="K37" s="86">
        <v>26640</v>
      </c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 t="shared" si="2"/>
        <v>130599.81</v>
      </c>
      <c r="AE37" s="84">
        <f t="shared" si="0"/>
        <v>103959.81</v>
      </c>
      <c r="AF37" s="90">
        <f t="shared" si="1"/>
        <v>0.79601807996504736</v>
      </c>
    </row>
    <row r="38" spans="1:32" x14ac:dyDescent="0.3">
      <c r="A38" s="82"/>
      <c r="B38" s="87" t="s">
        <v>317</v>
      </c>
      <c r="C38" s="92">
        <v>29600</v>
      </c>
      <c r="D38" s="85">
        <v>29600</v>
      </c>
      <c r="E38" s="85"/>
      <c r="F38" s="88"/>
      <c r="G38" s="89"/>
      <c r="H38" s="89"/>
      <c r="I38" s="89"/>
      <c r="J38" s="84"/>
      <c r="K38" s="86"/>
      <c r="L38" s="84">
        <v>31672</v>
      </c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31672</v>
      </c>
      <c r="AE38" s="84">
        <f t="shared" si="0"/>
        <v>31672</v>
      </c>
      <c r="AF38" s="90">
        <f t="shared" si="1"/>
        <v>1</v>
      </c>
    </row>
    <row r="39" spans="1:32" x14ac:dyDescent="0.3">
      <c r="A39" s="108"/>
      <c r="B39" s="109" t="s">
        <v>162</v>
      </c>
      <c r="C39" s="110"/>
      <c r="D39" s="111"/>
      <c r="E39" s="111"/>
      <c r="F39" s="112"/>
      <c r="G39" s="113"/>
      <c r="H39" s="113"/>
      <c r="I39" s="113"/>
      <c r="J39" s="111"/>
      <c r="K39" s="114"/>
      <c r="L39" s="111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1">
        <f t="shared" si="2"/>
        <v>0</v>
      </c>
      <c r="AE39" s="111">
        <f t="shared" ref="AE39" si="3">F39+H39+J39</f>
        <v>0</v>
      </c>
      <c r="AF39" s="115" t="e">
        <f t="shared" si="1"/>
        <v>#DIV/0!</v>
      </c>
    </row>
    <row r="40" spans="1:32" x14ac:dyDescent="0.3">
      <c r="A40" s="82"/>
      <c r="B40" s="83"/>
      <c r="C40" s="92"/>
      <c r="D40" s="84"/>
      <c r="E40" s="84"/>
      <c r="F40" s="116"/>
      <c r="G40" s="89"/>
      <c r="H40" s="89"/>
      <c r="I40" s="89"/>
      <c r="J40" s="84"/>
      <c r="K40" s="86"/>
      <c r="L40" s="84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/>
      <c r="AE40" s="84"/>
      <c r="AF40" s="90"/>
    </row>
    <row r="41" spans="1:32" s="119" customFormat="1" x14ac:dyDescent="0.3">
      <c r="A41" s="221"/>
      <c r="B41" s="221" t="s">
        <v>163</v>
      </c>
      <c r="C41" s="92">
        <f t="shared" ref="C41:AC41" si="4">SUM(C9:C39)</f>
        <v>111762464</v>
      </c>
      <c r="D41" s="92">
        <f t="shared" si="4"/>
        <v>109791630</v>
      </c>
      <c r="E41" s="92">
        <f t="shared" si="4"/>
        <v>1842954</v>
      </c>
      <c r="F41" s="92">
        <f t="shared" si="4"/>
        <v>8700195.6799999997</v>
      </c>
      <c r="G41" s="92">
        <f t="shared" si="4"/>
        <v>199940.3</v>
      </c>
      <c r="H41" s="92">
        <f t="shared" si="4"/>
        <v>2396177.09</v>
      </c>
      <c r="I41" s="92">
        <f t="shared" si="4"/>
        <v>862732</v>
      </c>
      <c r="J41" s="92">
        <f t="shared" si="4"/>
        <v>15962835.810000001</v>
      </c>
      <c r="K41" s="92">
        <f t="shared" si="4"/>
        <v>26640</v>
      </c>
      <c r="L41" s="92">
        <f>SUM(L9:L39)</f>
        <v>11072595</v>
      </c>
      <c r="M41" s="92">
        <f t="shared" si="4"/>
        <v>698000</v>
      </c>
      <c r="N41" s="92">
        <f t="shared" si="4"/>
        <v>0</v>
      </c>
      <c r="O41" s="92">
        <f t="shared" si="4"/>
        <v>0</v>
      </c>
      <c r="P41" s="92">
        <f t="shared" si="4"/>
        <v>0</v>
      </c>
      <c r="Q41" s="92">
        <f t="shared" si="4"/>
        <v>0</v>
      </c>
      <c r="R41" s="92">
        <f t="shared" si="4"/>
        <v>0</v>
      </c>
      <c r="S41" s="92">
        <f t="shared" si="4"/>
        <v>0</v>
      </c>
      <c r="T41" s="92">
        <f t="shared" si="4"/>
        <v>0</v>
      </c>
      <c r="U41" s="92">
        <f t="shared" si="4"/>
        <v>0</v>
      </c>
      <c r="V41" s="92">
        <f t="shared" si="4"/>
        <v>0</v>
      </c>
      <c r="W41" s="92">
        <f t="shared" si="4"/>
        <v>0</v>
      </c>
      <c r="X41" s="92">
        <f t="shared" si="4"/>
        <v>0</v>
      </c>
      <c r="Y41" s="92">
        <f t="shared" si="4"/>
        <v>0</v>
      </c>
      <c r="Z41" s="92">
        <f t="shared" si="4"/>
        <v>0</v>
      </c>
      <c r="AA41" s="92">
        <f t="shared" si="4"/>
        <v>0</v>
      </c>
      <c r="AB41" s="92">
        <f t="shared" si="4"/>
        <v>0</v>
      </c>
      <c r="AC41" s="92">
        <f t="shared" si="4"/>
        <v>0</v>
      </c>
      <c r="AD41" s="92">
        <f>SUM(AD9:AD37)</f>
        <v>39887443.880000003</v>
      </c>
      <c r="AE41" s="92">
        <f>SUM(AE9:AE37)</f>
        <v>38100131.579999998</v>
      </c>
      <c r="AF41" s="118">
        <f>AE41/AD41</f>
        <v>0.95519110461484891</v>
      </c>
    </row>
    <row r="42" spans="1:32" s="119" customFormat="1" x14ac:dyDescent="0.3">
      <c r="A42" s="222"/>
      <c r="B42" s="222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</row>
    <row r="43" spans="1:32" x14ac:dyDescent="0.3">
      <c r="A43" s="122"/>
      <c r="B43" s="69" t="s">
        <v>164</v>
      </c>
      <c r="C43" s="69"/>
      <c r="D43" s="123">
        <f>D41</f>
        <v>109791630</v>
      </c>
      <c r="E43" s="124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69"/>
      <c r="AE43" s="69"/>
    </row>
    <row r="44" spans="1:32" ht="19.5" thickBot="1" x14ac:dyDescent="0.35">
      <c r="B44" s="119" t="s">
        <v>165</v>
      </c>
      <c r="C44" s="69"/>
      <c r="D44" s="127">
        <f>SUM(D43*0.3)</f>
        <v>32937489</v>
      </c>
      <c r="E44" s="128"/>
      <c r="AD44" s="119"/>
      <c r="AE44" s="69"/>
    </row>
    <row r="45" spans="1:32" ht="19.5" thickTop="1" x14ac:dyDescent="0.3">
      <c r="C45" s="69"/>
      <c r="D45" s="69"/>
      <c r="E45" s="129"/>
      <c r="AD45" s="69"/>
      <c r="AE45" s="69"/>
      <c r="AF45" s="130"/>
    </row>
    <row r="46" spans="1:32" x14ac:dyDescent="0.3">
      <c r="B46" s="69" t="s">
        <v>166</v>
      </c>
      <c r="C46" s="69"/>
      <c r="D46" s="128">
        <f>SUM(AE41)</f>
        <v>38100131.579999998</v>
      </c>
      <c r="E46" s="130"/>
      <c r="L46" s="92"/>
    </row>
    <row r="47" spans="1:32" x14ac:dyDescent="0.3">
      <c r="B47" s="119" t="s">
        <v>167</v>
      </c>
      <c r="D47" s="131">
        <f>SUM(D46/D43)</f>
        <v>0.34702218721044581</v>
      </c>
    </row>
    <row r="49" spans="2:4" x14ac:dyDescent="0.3">
      <c r="B49" s="69" t="s">
        <v>168</v>
      </c>
      <c r="C49" s="69"/>
      <c r="D49" s="129">
        <f>D46-D44</f>
        <v>5162642.5799999982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41"/>
  <sheetViews>
    <sheetView topLeftCell="A8" zoomScale="60" zoomScaleNormal="60" workbookViewId="0">
      <selection activeCell="L12" sqref="L12:L15"/>
    </sheetView>
  </sheetViews>
  <sheetFormatPr defaultColWidth="9.125" defaultRowHeight="21" x14ac:dyDescent="0.35"/>
  <cols>
    <col min="1" max="1" width="6.875" style="43" bestFit="1" customWidth="1"/>
    <col min="2" max="2" width="43.5" style="2" customWidth="1"/>
    <col min="3" max="3" width="14.375" style="44" customWidth="1"/>
    <col min="4" max="4" width="13.875" style="44" customWidth="1"/>
    <col min="5" max="5" width="10.25" style="2" customWidth="1"/>
    <col min="6" max="6" width="26.5" style="2" customWidth="1"/>
    <col min="7" max="7" width="14.375" style="44" customWidth="1"/>
    <col min="8" max="8" width="20" style="45" customWidth="1"/>
    <col min="9" max="9" width="18.625" style="46" customWidth="1"/>
    <col min="10" max="10" width="17.125" style="2" customWidth="1"/>
    <col min="11" max="11" width="29.62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77" t="s">
        <v>283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226" t="s">
        <v>0</v>
      </c>
    </row>
    <row r="3" spans="1:14" x14ac:dyDescent="0.35">
      <c r="A3" s="477" t="s">
        <v>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</row>
    <row r="4" spans="1:14" x14ac:dyDescent="0.35">
      <c r="A4" s="477" t="s">
        <v>284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</row>
    <row r="5" spans="1:14" x14ac:dyDescent="0.35">
      <c r="A5" s="3"/>
      <c r="B5" s="226"/>
      <c r="C5" s="226"/>
      <c r="D5" s="226"/>
      <c r="E5" s="226"/>
      <c r="F5" s="226"/>
      <c r="G5" s="226"/>
      <c r="H5" s="226"/>
      <c r="I5" s="226"/>
      <c r="J5" s="226"/>
    </row>
    <row r="6" spans="1:14" ht="42" x14ac:dyDescent="0.35">
      <c r="A6" s="519" t="s">
        <v>2</v>
      </c>
      <c r="B6" s="520" t="s">
        <v>3</v>
      </c>
      <c r="C6" s="4" t="s">
        <v>4</v>
      </c>
      <c r="D6" s="5" t="s">
        <v>5</v>
      </c>
      <c r="E6" s="520" t="s">
        <v>6</v>
      </c>
      <c r="F6" s="520" t="s">
        <v>7</v>
      </c>
      <c r="G6" s="520"/>
      <c r="H6" s="521" t="s">
        <v>8</v>
      </c>
      <c r="I6" s="521"/>
      <c r="J6" s="522" t="s">
        <v>9</v>
      </c>
      <c r="K6" s="522" t="s">
        <v>10</v>
      </c>
      <c r="L6" s="529" t="s">
        <v>11</v>
      </c>
      <c r="M6" s="524" t="s">
        <v>12</v>
      </c>
      <c r="N6" s="525"/>
    </row>
    <row r="7" spans="1:14" ht="63" customHeight="1" x14ac:dyDescent="0.35">
      <c r="A7" s="510"/>
      <c r="B7" s="520"/>
      <c r="C7" s="6" t="s">
        <v>13</v>
      </c>
      <c r="D7" s="7" t="s">
        <v>14</v>
      </c>
      <c r="E7" s="520"/>
      <c r="F7" s="223" t="s">
        <v>15</v>
      </c>
      <c r="G7" s="227" t="s">
        <v>16</v>
      </c>
      <c r="H7" s="234" t="s">
        <v>17</v>
      </c>
      <c r="I7" s="11" t="s">
        <v>18</v>
      </c>
      <c r="J7" s="457"/>
      <c r="K7" s="457"/>
      <c r="L7" s="529"/>
      <c r="M7" s="235" t="s">
        <v>19</v>
      </c>
      <c r="N7" s="14" t="s">
        <v>20</v>
      </c>
    </row>
    <row r="8" spans="1:14" ht="21" customHeight="1" x14ac:dyDescent="0.35">
      <c r="A8" s="494">
        <v>1</v>
      </c>
      <c r="B8" s="58" t="s">
        <v>33</v>
      </c>
      <c r="C8" s="479">
        <v>320000</v>
      </c>
      <c r="D8" s="453">
        <v>301024</v>
      </c>
      <c r="E8" s="483" t="s">
        <v>21</v>
      </c>
      <c r="F8" s="499" t="s">
        <v>232</v>
      </c>
      <c r="G8" s="485">
        <v>296834</v>
      </c>
      <c r="H8" s="499" t="s">
        <v>232</v>
      </c>
      <c r="I8" s="485">
        <v>296834</v>
      </c>
      <c r="J8" s="60"/>
      <c r="K8" s="223"/>
      <c r="L8" s="464" t="s">
        <v>236</v>
      </c>
      <c r="M8" s="467" t="s">
        <v>23</v>
      </c>
      <c r="N8" s="470"/>
    </row>
    <row r="9" spans="1:14" ht="21" customHeight="1" x14ac:dyDescent="0.35">
      <c r="A9" s="495"/>
      <c r="B9" s="61" t="s">
        <v>37</v>
      </c>
      <c r="C9" s="480"/>
      <c r="D9" s="454"/>
      <c r="E9" s="484"/>
      <c r="F9" s="500"/>
      <c r="G9" s="460"/>
      <c r="H9" s="500"/>
      <c r="I9" s="460"/>
      <c r="J9" s="233" t="s">
        <v>25</v>
      </c>
      <c r="K9" s="18" t="s">
        <v>294</v>
      </c>
      <c r="L9" s="465"/>
      <c r="M9" s="468"/>
      <c r="N9" s="468"/>
    </row>
    <row r="10" spans="1:14" ht="21" customHeight="1" x14ac:dyDescent="0.35">
      <c r="A10" s="495"/>
      <c r="B10" s="61" t="s">
        <v>295</v>
      </c>
      <c r="C10" s="480"/>
      <c r="D10" s="454"/>
      <c r="E10" s="484"/>
      <c r="F10" s="500"/>
      <c r="G10" s="460"/>
      <c r="H10" s="500"/>
      <c r="I10" s="460"/>
      <c r="J10" s="233" t="s">
        <v>24</v>
      </c>
      <c r="K10" s="16" t="s">
        <v>296</v>
      </c>
      <c r="L10" s="465"/>
      <c r="M10" s="468"/>
      <c r="N10" s="468"/>
    </row>
    <row r="11" spans="1:14" ht="21" customHeight="1" x14ac:dyDescent="0.35">
      <c r="A11" s="496"/>
      <c r="B11" s="63"/>
      <c r="C11" s="481"/>
      <c r="D11" s="497"/>
      <c r="E11" s="498"/>
      <c r="F11" s="501"/>
      <c r="G11" s="461"/>
      <c r="H11" s="501"/>
      <c r="I11" s="461"/>
      <c r="J11" s="64"/>
      <c r="K11" s="225"/>
      <c r="L11" s="466"/>
      <c r="M11" s="469"/>
      <c r="N11" s="469"/>
    </row>
    <row r="12" spans="1:14" ht="21" customHeight="1" x14ac:dyDescent="0.35">
      <c r="A12" s="494">
        <v>2</v>
      </c>
      <c r="B12" s="58" t="s">
        <v>297</v>
      </c>
      <c r="C12" s="479">
        <v>248000</v>
      </c>
      <c r="D12" s="453">
        <f>196000*1.07</f>
        <v>209720</v>
      </c>
      <c r="E12" s="483" t="s">
        <v>21</v>
      </c>
      <c r="F12" s="223" t="s">
        <v>210</v>
      </c>
      <c r="G12" s="227">
        <v>209720</v>
      </c>
      <c r="H12" s="457" t="s">
        <v>210</v>
      </c>
      <c r="I12" s="485">
        <v>209720</v>
      </c>
      <c r="J12" s="60"/>
      <c r="K12" s="223"/>
      <c r="L12" s="464" t="s">
        <v>312</v>
      </c>
      <c r="M12" s="467"/>
      <c r="N12" s="467" t="s">
        <v>23</v>
      </c>
    </row>
    <row r="13" spans="1:14" ht="21" customHeight="1" x14ac:dyDescent="0.35">
      <c r="A13" s="495"/>
      <c r="B13" s="61" t="s">
        <v>298</v>
      </c>
      <c r="C13" s="480"/>
      <c r="D13" s="454"/>
      <c r="E13" s="484"/>
      <c r="F13" s="233" t="s">
        <v>215</v>
      </c>
      <c r="G13" s="231">
        <v>217745</v>
      </c>
      <c r="H13" s="458"/>
      <c r="I13" s="460"/>
      <c r="J13" s="233" t="s">
        <v>22</v>
      </c>
      <c r="K13" s="18" t="s">
        <v>299</v>
      </c>
      <c r="L13" s="465"/>
      <c r="M13" s="530"/>
      <c r="N13" s="530"/>
    </row>
    <row r="14" spans="1:14" ht="21" customHeight="1" x14ac:dyDescent="0.35">
      <c r="A14" s="495"/>
      <c r="B14" s="61" t="s">
        <v>1</v>
      </c>
      <c r="C14" s="480"/>
      <c r="D14" s="454"/>
      <c r="E14" s="484"/>
      <c r="F14" s="506" t="s">
        <v>212</v>
      </c>
      <c r="G14" s="508">
        <v>237540</v>
      </c>
      <c r="H14" s="458"/>
      <c r="I14" s="460"/>
      <c r="J14" s="233" t="s">
        <v>24</v>
      </c>
      <c r="K14" s="16" t="s">
        <v>300</v>
      </c>
      <c r="L14" s="465"/>
      <c r="M14" s="530"/>
      <c r="N14" s="530"/>
    </row>
    <row r="15" spans="1:14" ht="21" customHeight="1" x14ac:dyDescent="0.35">
      <c r="A15" s="495"/>
      <c r="B15" s="63" t="s">
        <v>301</v>
      </c>
      <c r="C15" s="480"/>
      <c r="D15" s="454"/>
      <c r="E15" s="484"/>
      <c r="F15" s="507"/>
      <c r="G15" s="509"/>
      <c r="H15" s="459"/>
      <c r="I15" s="461"/>
      <c r="J15" s="233"/>
      <c r="K15" s="16"/>
      <c r="L15" s="466"/>
      <c r="M15" s="530"/>
      <c r="N15" s="530"/>
    </row>
    <row r="16" spans="1:14" ht="32.25" customHeight="1" x14ac:dyDescent="0.35">
      <c r="A16" s="494">
        <v>3</v>
      </c>
      <c r="B16" s="58" t="s">
        <v>302</v>
      </c>
      <c r="C16" s="479">
        <v>450000</v>
      </c>
      <c r="D16" s="453">
        <v>481500</v>
      </c>
      <c r="E16" s="483" t="s">
        <v>21</v>
      </c>
      <c r="F16" s="228" t="s">
        <v>210</v>
      </c>
      <c r="G16" s="227">
        <v>481500</v>
      </c>
      <c r="H16" s="499" t="s">
        <v>210</v>
      </c>
      <c r="I16" s="485">
        <v>481500</v>
      </c>
      <c r="J16" s="60"/>
      <c r="K16" s="223"/>
      <c r="L16" s="464" t="s">
        <v>312</v>
      </c>
      <c r="M16" s="482"/>
      <c r="N16" s="467" t="s">
        <v>23</v>
      </c>
    </row>
    <row r="17" spans="1:14" ht="32.25" customHeight="1" x14ac:dyDescent="0.35">
      <c r="A17" s="495"/>
      <c r="B17" s="61" t="s">
        <v>303</v>
      </c>
      <c r="C17" s="480"/>
      <c r="D17" s="454"/>
      <c r="E17" s="484"/>
      <c r="F17" s="506" t="s">
        <v>212</v>
      </c>
      <c r="G17" s="508">
        <v>520255.4</v>
      </c>
      <c r="H17" s="500"/>
      <c r="I17" s="460"/>
      <c r="J17" s="233" t="s">
        <v>22</v>
      </c>
      <c r="K17" s="18" t="s">
        <v>304</v>
      </c>
      <c r="L17" s="465"/>
      <c r="M17" s="531"/>
      <c r="N17" s="530"/>
    </row>
    <row r="18" spans="1:14" ht="21" customHeight="1" x14ac:dyDescent="0.35">
      <c r="A18" s="495"/>
      <c r="B18" s="61" t="s">
        <v>305</v>
      </c>
      <c r="C18" s="480"/>
      <c r="D18" s="454"/>
      <c r="E18" s="484"/>
      <c r="F18" s="506"/>
      <c r="G18" s="508"/>
      <c r="H18" s="500"/>
      <c r="I18" s="460"/>
      <c r="J18" s="233" t="s">
        <v>24</v>
      </c>
      <c r="K18" s="16" t="s">
        <v>300</v>
      </c>
      <c r="L18" s="465"/>
      <c r="M18" s="531"/>
      <c r="N18" s="530"/>
    </row>
    <row r="19" spans="1:14" ht="21" customHeight="1" x14ac:dyDescent="0.35">
      <c r="A19" s="495"/>
      <c r="B19" s="63"/>
      <c r="C19" s="480"/>
      <c r="D19" s="454"/>
      <c r="E19" s="484"/>
      <c r="F19" s="230" t="s">
        <v>215</v>
      </c>
      <c r="G19" s="232">
        <v>534893</v>
      </c>
      <c r="H19" s="501"/>
      <c r="I19" s="461"/>
      <c r="J19" s="233"/>
      <c r="K19" s="16"/>
      <c r="L19" s="466"/>
      <c r="M19" s="532"/>
      <c r="N19" s="530"/>
    </row>
    <row r="20" spans="1:14" ht="21" customHeight="1" x14ac:dyDescent="0.35">
      <c r="A20" s="494">
        <v>4</v>
      </c>
      <c r="B20" s="58" t="s">
        <v>306</v>
      </c>
      <c r="C20" s="479">
        <v>29600</v>
      </c>
      <c r="D20" s="453">
        <v>31672</v>
      </c>
      <c r="E20" s="483" t="s">
        <v>21</v>
      </c>
      <c r="F20" s="499" t="s">
        <v>307</v>
      </c>
      <c r="G20" s="485">
        <v>31672</v>
      </c>
      <c r="H20" s="499" t="s">
        <v>307</v>
      </c>
      <c r="I20" s="485">
        <v>31672</v>
      </c>
      <c r="J20" s="60"/>
      <c r="K20" s="223"/>
      <c r="L20" s="464" t="s">
        <v>316</v>
      </c>
      <c r="M20" s="467" t="s">
        <v>23</v>
      </c>
      <c r="N20" s="467"/>
    </row>
    <row r="21" spans="1:14" ht="21" customHeight="1" x14ac:dyDescent="0.35">
      <c r="A21" s="495"/>
      <c r="B21" s="61" t="s">
        <v>308</v>
      </c>
      <c r="C21" s="480"/>
      <c r="D21" s="454"/>
      <c r="E21" s="484"/>
      <c r="F21" s="500"/>
      <c r="G21" s="460"/>
      <c r="H21" s="500"/>
      <c r="I21" s="460"/>
      <c r="J21" s="233" t="s">
        <v>22</v>
      </c>
      <c r="K21" s="18" t="s">
        <v>309</v>
      </c>
      <c r="L21" s="465"/>
      <c r="M21" s="530"/>
      <c r="N21" s="530"/>
    </row>
    <row r="22" spans="1:14" ht="21" customHeight="1" x14ac:dyDescent="0.35">
      <c r="A22" s="495"/>
      <c r="B22" s="61"/>
      <c r="C22" s="480"/>
      <c r="D22" s="454"/>
      <c r="E22" s="484"/>
      <c r="F22" s="229" t="s">
        <v>310</v>
      </c>
      <c r="G22" s="231">
        <v>39590</v>
      </c>
      <c r="H22" s="500"/>
      <c r="I22" s="460"/>
      <c r="J22" s="233" t="s">
        <v>24</v>
      </c>
      <c r="K22" s="16" t="s">
        <v>293</v>
      </c>
      <c r="L22" s="465"/>
      <c r="M22" s="530"/>
      <c r="N22" s="530"/>
    </row>
    <row r="23" spans="1:14" ht="21" customHeight="1" x14ac:dyDescent="0.35">
      <c r="A23" s="496"/>
      <c r="B23" s="63"/>
      <c r="C23" s="481"/>
      <c r="D23" s="497"/>
      <c r="E23" s="498"/>
      <c r="F23" s="230" t="s">
        <v>311</v>
      </c>
      <c r="G23" s="232">
        <v>47508</v>
      </c>
      <c r="H23" s="501"/>
      <c r="I23" s="461"/>
      <c r="J23" s="64"/>
      <c r="K23" s="225"/>
      <c r="L23" s="466"/>
      <c r="M23" s="530"/>
      <c r="N23" s="530"/>
    </row>
    <row r="24" spans="1:14" ht="21.75" customHeight="1" x14ac:dyDescent="0.35">
      <c r="A24" s="25"/>
      <c r="B24" s="455" t="s">
        <v>315</v>
      </c>
      <c r="C24" s="455"/>
      <c r="D24" s="455"/>
      <c r="E24" s="455"/>
      <c r="F24" s="455"/>
      <c r="G24" s="455"/>
      <c r="H24" s="456"/>
      <c r="I24" s="26">
        <f>SUM(I8:I23)</f>
        <v>1019726</v>
      </c>
      <c r="J24" s="27"/>
      <c r="K24" s="28"/>
      <c r="L24" s="66"/>
      <c r="M24" s="67"/>
      <c r="N24" s="68"/>
    </row>
    <row r="25" spans="1:14" ht="21" customHeight="1" x14ac:dyDescent="0.35">
      <c r="A25" s="29"/>
      <c r="B25" s="30"/>
      <c r="C25" s="31"/>
      <c r="D25" s="31"/>
      <c r="E25" s="30"/>
      <c r="F25" s="30"/>
      <c r="G25" s="31"/>
      <c r="H25" s="32"/>
      <c r="I25" s="33"/>
      <c r="J25" s="30"/>
      <c r="K25" s="30"/>
      <c r="L25" s="34"/>
      <c r="M25" s="34"/>
      <c r="N25" s="34"/>
    </row>
    <row r="26" spans="1:14" x14ac:dyDescent="0.35">
      <c r="A26" s="3"/>
      <c r="B26" s="226"/>
      <c r="C26" s="226"/>
      <c r="D26" s="226"/>
      <c r="E26" s="226"/>
      <c r="F26" s="226"/>
      <c r="G26" s="226"/>
      <c r="H26" s="226"/>
      <c r="I26" s="202"/>
      <c r="J26" s="202"/>
      <c r="K26" s="46"/>
    </row>
    <row r="27" spans="1:14" x14ac:dyDescent="0.35">
      <c r="A27" s="477" t="s">
        <v>285</v>
      </c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226" t="s">
        <v>0</v>
      </c>
    </row>
    <row r="28" spans="1:14" x14ac:dyDescent="0.35">
      <c r="A28" s="477" t="s">
        <v>1</v>
      </c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34"/>
    </row>
    <row r="29" spans="1:14" x14ac:dyDescent="0.35">
      <c r="A29" s="477" t="s">
        <v>284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34"/>
    </row>
    <row r="30" spans="1:14" x14ac:dyDescent="0.3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34"/>
    </row>
    <row r="31" spans="1:14" ht="42" x14ac:dyDescent="0.35">
      <c r="A31" s="519" t="s">
        <v>2</v>
      </c>
      <c r="B31" s="520" t="s">
        <v>3</v>
      </c>
      <c r="C31" s="4" t="s">
        <v>4</v>
      </c>
      <c r="D31" s="5" t="s">
        <v>5</v>
      </c>
      <c r="E31" s="520" t="s">
        <v>6</v>
      </c>
      <c r="F31" s="520" t="s">
        <v>7</v>
      </c>
      <c r="G31" s="520"/>
      <c r="H31" s="521" t="s">
        <v>8</v>
      </c>
      <c r="I31" s="521"/>
      <c r="J31" s="522" t="s">
        <v>9</v>
      </c>
      <c r="K31" s="522" t="s">
        <v>10</v>
      </c>
      <c r="L31" s="523" t="s">
        <v>11</v>
      </c>
      <c r="M31" s="524" t="s">
        <v>12</v>
      </c>
      <c r="N31" s="525"/>
    </row>
    <row r="32" spans="1:14" ht="63" x14ac:dyDescent="0.35">
      <c r="A32" s="510"/>
      <c r="B32" s="520"/>
      <c r="C32" s="6" t="s">
        <v>13</v>
      </c>
      <c r="D32" s="7" t="s">
        <v>14</v>
      </c>
      <c r="E32" s="520"/>
      <c r="F32" s="223" t="s">
        <v>15</v>
      </c>
      <c r="G32" s="227" t="s">
        <v>16</v>
      </c>
      <c r="H32" s="234" t="s">
        <v>17</v>
      </c>
      <c r="I32" s="11" t="s">
        <v>18</v>
      </c>
      <c r="J32" s="457"/>
      <c r="K32" s="457"/>
      <c r="L32" s="523"/>
      <c r="M32" s="235" t="s">
        <v>19</v>
      </c>
      <c r="N32" s="14" t="s">
        <v>20</v>
      </c>
    </row>
    <row r="33" spans="1:14" ht="21" customHeight="1" x14ac:dyDescent="0.35">
      <c r="A33" s="478">
        <v>1</v>
      </c>
      <c r="B33" s="58" t="s">
        <v>287</v>
      </c>
      <c r="C33" s="513">
        <v>3184766.36</v>
      </c>
      <c r="D33" s="513">
        <v>3407700</v>
      </c>
      <c r="E33" s="515" t="s">
        <v>34</v>
      </c>
      <c r="F33" s="499" t="s">
        <v>30</v>
      </c>
      <c r="G33" s="485">
        <v>3300000</v>
      </c>
      <c r="H33" s="499" t="s">
        <v>30</v>
      </c>
      <c r="I33" s="489">
        <v>3296329</v>
      </c>
      <c r="J33" s="60"/>
      <c r="K33" s="223"/>
      <c r="L33" s="464" t="s">
        <v>31</v>
      </c>
      <c r="M33" s="482" t="s">
        <v>23</v>
      </c>
      <c r="N33" s="470"/>
    </row>
    <row r="34" spans="1:14" x14ac:dyDescent="0.35">
      <c r="A34" s="451"/>
      <c r="B34" s="61" t="s">
        <v>26</v>
      </c>
      <c r="C34" s="514"/>
      <c r="D34" s="514"/>
      <c r="E34" s="516"/>
      <c r="F34" s="500"/>
      <c r="G34" s="460"/>
      <c r="H34" s="500"/>
      <c r="I34" s="490"/>
      <c r="J34" s="233" t="s">
        <v>25</v>
      </c>
      <c r="K34" s="18" t="s">
        <v>288</v>
      </c>
      <c r="L34" s="465"/>
      <c r="M34" s="531"/>
      <c r="N34" s="468"/>
    </row>
    <row r="35" spans="1:14" x14ac:dyDescent="0.35">
      <c r="A35" s="451"/>
      <c r="B35" s="61" t="s">
        <v>289</v>
      </c>
      <c r="C35" s="514"/>
      <c r="D35" s="514"/>
      <c r="E35" s="516"/>
      <c r="F35" s="500"/>
      <c r="G35" s="460"/>
      <c r="H35" s="500"/>
      <c r="I35" s="490"/>
      <c r="J35" s="233" t="s">
        <v>24</v>
      </c>
      <c r="K35" s="16" t="s">
        <v>290</v>
      </c>
      <c r="L35" s="465"/>
      <c r="M35" s="531"/>
      <c r="N35" s="468"/>
    </row>
    <row r="36" spans="1:14" x14ac:dyDescent="0.35">
      <c r="A36" s="451"/>
      <c r="B36" s="63"/>
      <c r="C36" s="514"/>
      <c r="D36" s="514"/>
      <c r="E36" s="517"/>
      <c r="F36" s="501"/>
      <c r="G36" s="460"/>
      <c r="H36" s="501"/>
      <c r="I36" s="490"/>
      <c r="J36" s="207"/>
      <c r="K36" s="224"/>
      <c r="L36" s="466"/>
      <c r="M36" s="532"/>
      <c r="N36" s="469"/>
    </row>
    <row r="37" spans="1:14" ht="21" customHeight="1" x14ac:dyDescent="0.35">
      <c r="A37" s="478">
        <v>2</v>
      </c>
      <c r="B37" s="58" t="s">
        <v>33</v>
      </c>
      <c r="C37" s="535">
        <v>9345000</v>
      </c>
      <c r="D37" s="535">
        <v>8264854</v>
      </c>
      <c r="E37" s="516" t="s">
        <v>34</v>
      </c>
      <c r="F37" s="499" t="s">
        <v>232</v>
      </c>
      <c r="G37" s="485">
        <v>7450000</v>
      </c>
      <c r="H37" s="486" t="s">
        <v>232</v>
      </c>
      <c r="I37" s="489">
        <v>7447760</v>
      </c>
      <c r="J37" s="60"/>
      <c r="K37" s="223"/>
      <c r="L37" s="464" t="s">
        <v>236</v>
      </c>
      <c r="M37" s="482" t="s">
        <v>23</v>
      </c>
      <c r="N37" s="470"/>
    </row>
    <row r="38" spans="1:14" x14ac:dyDescent="0.35">
      <c r="A38" s="451"/>
      <c r="B38" s="61" t="s">
        <v>37</v>
      </c>
      <c r="C38" s="514"/>
      <c r="D38" s="514"/>
      <c r="E38" s="516"/>
      <c r="F38" s="500"/>
      <c r="G38" s="460"/>
      <c r="H38" s="487"/>
      <c r="I38" s="490"/>
      <c r="J38" s="233" t="s">
        <v>22</v>
      </c>
      <c r="K38" s="18" t="s">
        <v>291</v>
      </c>
      <c r="L38" s="465"/>
      <c r="M38" s="531"/>
      <c r="N38" s="468"/>
    </row>
    <row r="39" spans="1:14" ht="21" customHeight="1" x14ac:dyDescent="0.35">
      <c r="A39" s="451"/>
      <c r="B39" s="61" t="s">
        <v>292</v>
      </c>
      <c r="C39" s="514"/>
      <c r="D39" s="514"/>
      <c r="E39" s="516"/>
      <c r="F39" s="229" t="s">
        <v>205</v>
      </c>
      <c r="G39" s="231">
        <v>7585000</v>
      </c>
      <c r="H39" s="487"/>
      <c r="I39" s="490"/>
      <c r="J39" s="233" t="s">
        <v>24</v>
      </c>
      <c r="K39" s="16" t="s">
        <v>293</v>
      </c>
      <c r="L39" s="465"/>
      <c r="M39" s="531"/>
      <c r="N39" s="468"/>
    </row>
    <row r="40" spans="1:14" x14ac:dyDescent="0.35">
      <c r="A40" s="452"/>
      <c r="B40" s="63"/>
      <c r="C40" s="514"/>
      <c r="D40" s="514"/>
      <c r="E40" s="517"/>
      <c r="F40" s="230" t="s">
        <v>273</v>
      </c>
      <c r="G40" s="232">
        <v>7850000</v>
      </c>
      <c r="H40" s="488"/>
      <c r="I40" s="491"/>
      <c r="J40" s="64"/>
      <c r="K40" s="225"/>
      <c r="L40" s="466"/>
      <c r="M40" s="532"/>
      <c r="N40" s="469"/>
    </row>
    <row r="41" spans="1:14" x14ac:dyDescent="0.35">
      <c r="A41" s="25"/>
      <c r="B41" s="455" t="s">
        <v>286</v>
      </c>
      <c r="C41" s="455"/>
      <c r="D41" s="455"/>
      <c r="E41" s="455"/>
      <c r="F41" s="455"/>
      <c r="G41" s="455"/>
      <c r="H41" s="456"/>
      <c r="I41" s="26">
        <f>SUM(I33:I40)</f>
        <v>10744089</v>
      </c>
      <c r="J41" s="27"/>
      <c r="K41" s="28"/>
      <c r="L41" s="40"/>
      <c r="M41" s="40"/>
      <c r="N41" s="40"/>
    </row>
  </sheetData>
  <mergeCells count="92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G8:G11"/>
    <mergeCell ref="H8:H11"/>
    <mergeCell ref="I8:I11"/>
    <mergeCell ref="A12:A15"/>
    <mergeCell ref="C12:C15"/>
    <mergeCell ref="D12:D15"/>
    <mergeCell ref="E12:E15"/>
    <mergeCell ref="H12:H15"/>
    <mergeCell ref="I12:I15"/>
    <mergeCell ref="A8:A11"/>
    <mergeCell ref="C8:C11"/>
    <mergeCell ref="D8:D11"/>
    <mergeCell ref="E8:E11"/>
    <mergeCell ref="F8:F11"/>
    <mergeCell ref="L12:L15"/>
    <mergeCell ref="M12:M15"/>
    <mergeCell ref="N12:N15"/>
    <mergeCell ref="L8:L11"/>
    <mergeCell ref="M8:M11"/>
    <mergeCell ref="N8:N11"/>
    <mergeCell ref="A16:A19"/>
    <mergeCell ref="C16:C19"/>
    <mergeCell ref="D16:D19"/>
    <mergeCell ref="E16:E19"/>
    <mergeCell ref="H16:H19"/>
    <mergeCell ref="N20:N23"/>
    <mergeCell ref="B24:H24"/>
    <mergeCell ref="I16:I19"/>
    <mergeCell ref="L16:L19"/>
    <mergeCell ref="M16:M19"/>
    <mergeCell ref="N16:N19"/>
    <mergeCell ref="C20:C23"/>
    <mergeCell ref="D20:D23"/>
    <mergeCell ref="E20:E23"/>
    <mergeCell ref="F20:F21"/>
    <mergeCell ref="G20:G21"/>
    <mergeCell ref="L31:L32"/>
    <mergeCell ref="M31:N31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A37:A40"/>
    <mergeCell ref="C37:C40"/>
    <mergeCell ref="D37:D40"/>
    <mergeCell ref="E37:E40"/>
    <mergeCell ref="F37:F38"/>
    <mergeCell ref="I37:I40"/>
    <mergeCell ref="L37:L40"/>
    <mergeCell ref="M37:M40"/>
    <mergeCell ref="N37:N40"/>
    <mergeCell ref="L33:L36"/>
    <mergeCell ref="M33:M36"/>
    <mergeCell ref="N33:N36"/>
    <mergeCell ref="B41:H41"/>
    <mergeCell ref="F14:F15"/>
    <mergeCell ref="G14:G15"/>
    <mergeCell ref="F17:F18"/>
    <mergeCell ref="G17:G18"/>
    <mergeCell ref="G37:G38"/>
    <mergeCell ref="H37:H40"/>
    <mergeCell ref="A27:M27"/>
    <mergeCell ref="A28:M28"/>
    <mergeCell ref="A29:M29"/>
    <mergeCell ref="K31:K32"/>
    <mergeCell ref="H20:H23"/>
    <mergeCell ref="I20:I23"/>
    <mergeCell ref="L20:L23"/>
    <mergeCell ref="M20:M23"/>
    <mergeCell ref="A20:A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Y53"/>
  <sheetViews>
    <sheetView topLeftCell="E4" zoomScale="85" zoomScaleNormal="85" zoomScaleSheetLayoutView="100" workbookViewId="0">
      <pane ySplit="4" topLeftCell="A29" activePane="bottomLeft" state="frozen"/>
      <selection activeCell="R4" sqref="R4"/>
      <selection pane="bottomLeft" activeCell="O36" sqref="O36"/>
    </sheetView>
  </sheetViews>
  <sheetFormatPr defaultColWidth="8.75" defaultRowHeight="18.75" x14ac:dyDescent="0.3"/>
  <cols>
    <col min="1" max="1" width="8.75" style="69"/>
    <col min="2" max="2" width="39.875" style="69" customWidth="1"/>
    <col min="3" max="3" width="18.125" style="125" customWidth="1"/>
    <col min="4" max="4" width="13.25" style="125" customWidth="1"/>
    <col min="5" max="5" width="12" style="125" customWidth="1"/>
    <col min="6" max="9" width="12.25" style="125" customWidth="1"/>
    <col min="10" max="10" width="13.25" style="125" customWidth="1"/>
    <col min="11" max="15" width="12.25" style="125" customWidth="1"/>
    <col min="16" max="22" width="14.625" style="125" hidden="1" customWidth="1"/>
    <col min="23" max="23" width="13.875" style="125" hidden="1" customWidth="1"/>
    <col min="24" max="29" width="14.625" style="125" hidden="1" customWidth="1"/>
    <col min="30" max="30" width="13.625" style="125" customWidth="1"/>
    <col min="31" max="31" width="13.25" style="125" customWidth="1"/>
    <col min="32" max="32" width="12.25" style="69" customWidth="1"/>
    <col min="33" max="34" width="8.75" style="69"/>
    <col min="35" max="35" width="9.375" style="69" bestFit="1" customWidth="1"/>
    <col min="36" max="16384" width="8.75" style="69"/>
  </cols>
  <sheetData>
    <row r="1" spans="1:51" x14ac:dyDescent="0.3">
      <c r="A1" s="445" t="s">
        <v>136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</row>
    <row r="2" spans="1:51" x14ac:dyDescent="0.3">
      <c r="A2" s="445" t="s">
        <v>137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</row>
    <row r="3" spans="1:51" x14ac:dyDescent="0.3">
      <c r="A3" s="446" t="s">
        <v>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</row>
    <row r="4" spans="1:51" x14ac:dyDescent="0.3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</row>
    <row r="5" spans="1:51" ht="33.75" customHeight="1" x14ac:dyDescent="0.3">
      <c r="A5" s="249"/>
      <c r="B5" s="249"/>
      <c r="C5" s="249"/>
      <c r="D5" s="249"/>
      <c r="E5" s="249"/>
      <c r="F5" s="447">
        <v>243162</v>
      </c>
      <c r="G5" s="436"/>
      <c r="H5" s="447">
        <v>243193</v>
      </c>
      <c r="I5" s="436"/>
      <c r="J5" s="447">
        <v>243223</v>
      </c>
      <c r="K5" s="436"/>
      <c r="L5" s="447">
        <v>243254</v>
      </c>
      <c r="M5" s="436"/>
      <c r="N5" s="447">
        <v>243285</v>
      </c>
      <c r="O5" s="436"/>
      <c r="P5" s="440">
        <v>23802</v>
      </c>
      <c r="Q5" s="441"/>
      <c r="R5" s="440">
        <v>23833</v>
      </c>
      <c r="S5" s="441"/>
      <c r="T5" s="440">
        <v>23863</v>
      </c>
      <c r="U5" s="441"/>
      <c r="V5" s="440">
        <v>23894</v>
      </c>
      <c r="W5" s="441"/>
      <c r="X5" s="440">
        <v>23924</v>
      </c>
      <c r="Y5" s="441"/>
      <c r="Z5" s="440">
        <v>23955</v>
      </c>
      <c r="AA5" s="441"/>
      <c r="AB5" s="440">
        <v>23986</v>
      </c>
      <c r="AC5" s="441"/>
      <c r="AD5" s="442" t="s">
        <v>360</v>
      </c>
      <c r="AE5" s="443"/>
      <c r="AF5" s="444"/>
    </row>
    <row r="6" spans="1:51" ht="36" customHeight="1" x14ac:dyDescent="0.3">
      <c r="A6" s="436" t="s">
        <v>138</v>
      </c>
      <c r="B6" s="436" t="s">
        <v>139</v>
      </c>
      <c r="C6" s="437" t="s">
        <v>140</v>
      </c>
      <c r="D6" s="438"/>
      <c r="E6" s="439"/>
      <c r="F6" s="439" t="s">
        <v>141</v>
      </c>
      <c r="G6" s="435" t="s">
        <v>142</v>
      </c>
      <c r="H6" s="435" t="s">
        <v>141</v>
      </c>
      <c r="I6" s="435" t="s">
        <v>142</v>
      </c>
      <c r="J6" s="435" t="s">
        <v>141</v>
      </c>
      <c r="K6" s="437" t="s">
        <v>142</v>
      </c>
      <c r="L6" s="432" t="s">
        <v>141</v>
      </c>
      <c r="M6" s="432" t="s">
        <v>142</v>
      </c>
      <c r="N6" s="432" t="s">
        <v>141</v>
      </c>
      <c r="O6" s="432" t="s">
        <v>142</v>
      </c>
      <c r="P6" s="432" t="s">
        <v>141</v>
      </c>
      <c r="Q6" s="432" t="s">
        <v>142</v>
      </c>
      <c r="R6" s="432" t="s">
        <v>141</v>
      </c>
      <c r="S6" s="432" t="s">
        <v>142</v>
      </c>
      <c r="T6" s="432" t="s">
        <v>141</v>
      </c>
      <c r="U6" s="432" t="s">
        <v>142</v>
      </c>
      <c r="V6" s="432" t="s">
        <v>141</v>
      </c>
      <c r="W6" s="432" t="s">
        <v>142</v>
      </c>
      <c r="X6" s="432" t="s">
        <v>141</v>
      </c>
      <c r="Y6" s="432" t="s">
        <v>142</v>
      </c>
      <c r="Z6" s="432" t="s">
        <v>141</v>
      </c>
      <c r="AA6" s="432" t="s">
        <v>142</v>
      </c>
      <c r="AB6" s="432" t="s">
        <v>141</v>
      </c>
      <c r="AC6" s="432" t="s">
        <v>142</v>
      </c>
      <c r="AD6" s="435" t="s">
        <v>143</v>
      </c>
      <c r="AE6" s="435" t="s">
        <v>144</v>
      </c>
      <c r="AF6" s="434" t="s">
        <v>145</v>
      </c>
    </row>
    <row r="7" spans="1:51" s="73" customFormat="1" ht="54" customHeight="1" x14ac:dyDescent="0.2">
      <c r="A7" s="436"/>
      <c r="B7" s="436"/>
      <c r="C7" s="246" t="s">
        <v>146</v>
      </c>
      <c r="D7" s="247" t="s">
        <v>141</v>
      </c>
      <c r="E7" s="247" t="s">
        <v>142</v>
      </c>
      <c r="F7" s="439"/>
      <c r="G7" s="435"/>
      <c r="H7" s="435"/>
      <c r="I7" s="435"/>
      <c r="J7" s="435"/>
      <c r="K7" s="437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5"/>
      <c r="AE7" s="435"/>
      <c r="AF7" s="434"/>
    </row>
    <row r="8" spans="1:51" s="73" customFormat="1" ht="21.6" customHeight="1" x14ac:dyDescent="0.2">
      <c r="A8" s="74"/>
      <c r="B8" s="75" t="s">
        <v>173</v>
      </c>
      <c r="C8" s="76"/>
      <c r="D8" s="77"/>
      <c r="E8" s="77"/>
      <c r="F8" s="77"/>
      <c r="G8" s="76"/>
      <c r="H8" s="76"/>
      <c r="I8" s="76"/>
      <c r="J8" s="76"/>
      <c r="K8" s="78"/>
      <c r="L8" s="79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76"/>
      <c r="AE8" s="76"/>
      <c r="AF8" s="81"/>
    </row>
    <row r="9" spans="1:51" x14ac:dyDescent="0.3">
      <c r="A9" s="82"/>
      <c r="B9" s="83" t="s">
        <v>147</v>
      </c>
      <c r="C9" s="84"/>
      <c r="D9" s="85"/>
      <c r="E9" s="85"/>
      <c r="F9" s="85"/>
      <c r="G9" s="84"/>
      <c r="H9" s="84"/>
      <c r="I9" s="84"/>
      <c r="J9" s="84"/>
      <c r="K9" s="86"/>
      <c r="L9" s="84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4"/>
      <c r="AE9" s="84"/>
      <c r="AF9" s="87"/>
    </row>
    <row r="10" spans="1:51" x14ac:dyDescent="0.3">
      <c r="A10" s="82">
        <v>1</v>
      </c>
      <c r="B10" s="87" t="s">
        <v>148</v>
      </c>
      <c r="C10" s="92">
        <v>90000000</v>
      </c>
      <c r="D10" s="85">
        <v>90000000</v>
      </c>
      <c r="E10" s="85"/>
      <c r="F10" s="88">
        <f>386894.39+321788.79</f>
        <v>708683.17999999993</v>
      </c>
      <c r="G10" s="89"/>
      <c r="H10" s="89">
        <f>234161.68+355208.41</f>
        <v>589370.09</v>
      </c>
      <c r="I10" s="89"/>
      <c r="J10" s="89">
        <v>15896476</v>
      </c>
      <c r="K10" s="86"/>
      <c r="L10" s="84">
        <f>SUM(AS10:AT10)</f>
        <v>7744594</v>
      </c>
      <c r="M10" s="86"/>
      <c r="N10" s="86">
        <f>SUM(AU10:AY10)</f>
        <v>15241720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4">
        <f>SUM(F10:AC10)</f>
        <v>40180843.269999996</v>
      </c>
      <c r="AE10" s="84">
        <f>F10+H10+J10+L10+N10</f>
        <v>40180843.269999996</v>
      </c>
      <c r="AF10" s="90">
        <f>AE10/AD10</f>
        <v>1</v>
      </c>
      <c r="AI10" s="69">
        <v>386894.39</v>
      </c>
      <c r="AJ10" s="69">
        <v>321788.78999999998</v>
      </c>
      <c r="AK10" s="178">
        <v>234161.68</v>
      </c>
      <c r="AL10" s="178">
        <v>355208.41</v>
      </c>
      <c r="AM10" s="209">
        <v>359695</v>
      </c>
      <c r="AN10" s="209">
        <v>246609</v>
      </c>
      <c r="AO10" s="209">
        <v>291203</v>
      </c>
      <c r="AP10" s="209">
        <v>8498939</v>
      </c>
      <c r="AQ10" s="209">
        <v>3189819</v>
      </c>
      <c r="AR10" s="209">
        <v>3310211</v>
      </c>
      <c r="AS10" s="178">
        <v>296834</v>
      </c>
      <c r="AT10" s="178">
        <v>7447760</v>
      </c>
      <c r="AU10" s="209">
        <v>237585</v>
      </c>
      <c r="AV10" s="209">
        <v>4081739</v>
      </c>
      <c r="AW10" s="209">
        <v>4596896</v>
      </c>
      <c r="AX10" s="209">
        <v>3076436</v>
      </c>
      <c r="AY10" s="209">
        <v>3249064</v>
      </c>
    </row>
    <row r="11" spans="1:51" x14ac:dyDescent="0.3">
      <c r="A11" s="82">
        <v>2</v>
      </c>
      <c r="B11" s="91" t="s">
        <v>149</v>
      </c>
      <c r="C11" s="171">
        <v>1800000</v>
      </c>
      <c r="D11" s="85">
        <v>1800000</v>
      </c>
      <c r="E11" s="85"/>
      <c r="F11" s="88"/>
      <c r="G11" s="89"/>
      <c r="H11" s="89">
        <v>1798527</v>
      </c>
      <c r="I11" s="89"/>
      <c r="J11" s="84"/>
      <c r="K11" s="86"/>
      <c r="L11" s="84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4">
        <f>SUM(F11:AC11)</f>
        <v>1798527</v>
      </c>
      <c r="AE11" s="84">
        <f t="shared" ref="AE11:AE42" si="0">F11+H11+J11+L11+N11</f>
        <v>1798527</v>
      </c>
      <c r="AF11" s="90">
        <f t="shared" ref="AF11:AF43" si="1">AE11/AD11</f>
        <v>1</v>
      </c>
    </row>
    <row r="12" spans="1:51" x14ac:dyDescent="0.3">
      <c r="A12" s="82">
        <v>3</v>
      </c>
      <c r="B12" s="91" t="s">
        <v>150</v>
      </c>
      <c r="C12" s="92">
        <v>1500000</v>
      </c>
      <c r="D12" s="85">
        <v>1500000</v>
      </c>
      <c r="E12" s="85"/>
      <c r="F12" s="88">
        <f>1018883.18</f>
        <v>1018883.18</v>
      </c>
      <c r="G12" s="89"/>
      <c r="H12" s="89"/>
      <c r="I12" s="89"/>
      <c r="J12" s="84"/>
      <c r="K12" s="86"/>
      <c r="L12" s="84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4">
        <f>SUM(F12:AC12)</f>
        <v>1018883.18</v>
      </c>
      <c r="AE12" s="84">
        <f t="shared" si="0"/>
        <v>1018883.18</v>
      </c>
      <c r="AF12" s="90">
        <f t="shared" si="1"/>
        <v>1</v>
      </c>
      <c r="AI12" s="144">
        <v>1018883.18</v>
      </c>
    </row>
    <row r="13" spans="1:51" x14ac:dyDescent="0.3">
      <c r="A13" s="82">
        <v>4</v>
      </c>
      <c r="B13" s="91" t="s">
        <v>151</v>
      </c>
      <c r="C13" s="92">
        <v>5000000</v>
      </c>
      <c r="D13" s="85">
        <v>5000000</v>
      </c>
      <c r="E13" s="85"/>
      <c r="F13" s="88"/>
      <c r="G13" s="89"/>
      <c r="H13" s="89"/>
      <c r="I13" s="89"/>
      <c r="J13" s="84"/>
      <c r="K13" s="86"/>
      <c r="L13" s="84"/>
      <c r="M13" s="86"/>
      <c r="N13" s="86">
        <f>SUM(AI13)</f>
        <v>976986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4">
        <f>SUM(F13:AC13)</f>
        <v>976986</v>
      </c>
      <c r="AE13" s="84">
        <f t="shared" si="0"/>
        <v>976986</v>
      </c>
      <c r="AF13" s="90">
        <f t="shared" si="1"/>
        <v>1</v>
      </c>
      <c r="AI13" s="69">
        <v>976986</v>
      </c>
    </row>
    <row r="14" spans="1:51" x14ac:dyDescent="0.3">
      <c r="A14" s="82">
        <v>5</v>
      </c>
      <c r="B14" s="91" t="s">
        <v>152</v>
      </c>
      <c r="C14" s="92">
        <v>0</v>
      </c>
      <c r="D14" s="85">
        <v>0</v>
      </c>
      <c r="E14" s="85"/>
      <c r="F14" s="88"/>
      <c r="G14" s="89"/>
      <c r="H14" s="89"/>
      <c r="I14" s="89"/>
      <c r="J14" s="84"/>
      <c r="K14" s="86"/>
      <c r="L14" s="84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4">
        <f t="shared" ref="AD14:AD43" si="2">SUM(F14:AC14)</f>
        <v>0</v>
      </c>
      <c r="AE14" s="84">
        <f t="shared" si="0"/>
        <v>0</v>
      </c>
      <c r="AF14" s="90" t="e">
        <f t="shared" si="1"/>
        <v>#DIV/0!</v>
      </c>
    </row>
    <row r="15" spans="1:51" x14ac:dyDescent="0.3">
      <c r="A15" s="82">
        <v>6</v>
      </c>
      <c r="B15" s="87" t="s">
        <v>153</v>
      </c>
      <c r="C15" s="93">
        <v>3200000</v>
      </c>
      <c r="D15" s="94">
        <v>3200000</v>
      </c>
      <c r="E15" s="94"/>
      <c r="F15" s="95">
        <f>2428621</f>
        <v>2428621</v>
      </c>
      <c r="G15" s="96"/>
      <c r="H15" s="96"/>
      <c r="I15" s="96"/>
      <c r="J15" s="97"/>
      <c r="K15" s="98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84">
        <f t="shared" si="2"/>
        <v>2428621</v>
      </c>
      <c r="AE15" s="84">
        <f t="shared" si="0"/>
        <v>2428621</v>
      </c>
      <c r="AF15" s="90">
        <f t="shared" si="1"/>
        <v>1</v>
      </c>
    </row>
    <row r="16" spans="1:51" x14ac:dyDescent="0.3">
      <c r="A16" s="99"/>
      <c r="B16" s="100" t="s">
        <v>154</v>
      </c>
      <c r="C16" s="101"/>
      <c r="D16" s="102"/>
      <c r="E16" s="102"/>
      <c r="F16" s="103"/>
      <c r="G16" s="104"/>
      <c r="H16" s="104"/>
      <c r="I16" s="104"/>
      <c r="J16" s="105"/>
      <c r="K16" s="106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5"/>
      <c r="AE16" s="84">
        <f t="shared" si="0"/>
        <v>0</v>
      </c>
      <c r="AF16" s="107" t="e">
        <f t="shared" si="1"/>
        <v>#DIV/0!</v>
      </c>
    </row>
    <row r="17" spans="1:32" x14ac:dyDescent="0.3">
      <c r="A17" s="82">
        <v>1</v>
      </c>
      <c r="B17" s="87" t="s">
        <v>59</v>
      </c>
      <c r="C17" s="92">
        <v>16900</v>
      </c>
      <c r="D17" s="85">
        <v>16900</v>
      </c>
      <c r="E17" s="85"/>
      <c r="F17" s="88">
        <v>8869.16</v>
      </c>
      <c r="G17" s="89"/>
      <c r="H17" s="89"/>
      <c r="I17" s="89"/>
      <c r="J17" s="84"/>
      <c r="K17" s="86"/>
      <c r="L17" s="84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4">
        <f t="shared" si="2"/>
        <v>8869.16</v>
      </c>
      <c r="AE17" s="84">
        <f t="shared" si="0"/>
        <v>8869.16</v>
      </c>
      <c r="AF17" s="90">
        <f t="shared" si="1"/>
        <v>1</v>
      </c>
    </row>
    <row r="18" spans="1:32" x14ac:dyDescent="0.3">
      <c r="A18" s="82">
        <v>2</v>
      </c>
      <c r="B18" s="87" t="s">
        <v>176</v>
      </c>
      <c r="C18" s="92">
        <v>28350</v>
      </c>
      <c r="D18" s="85">
        <v>28350</v>
      </c>
      <c r="E18" s="85"/>
      <c r="F18" s="88">
        <v>20700</v>
      </c>
      <c r="G18" s="89"/>
      <c r="H18" s="89"/>
      <c r="I18" s="89"/>
      <c r="J18" s="84"/>
      <c r="K18" s="86"/>
      <c r="L18" s="84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4">
        <f t="shared" si="2"/>
        <v>20700</v>
      </c>
      <c r="AE18" s="84">
        <f t="shared" si="0"/>
        <v>20700</v>
      </c>
      <c r="AF18" s="90">
        <f t="shared" si="1"/>
        <v>1</v>
      </c>
    </row>
    <row r="19" spans="1:32" x14ac:dyDescent="0.3">
      <c r="A19" s="82">
        <v>3</v>
      </c>
      <c r="B19" s="87" t="s">
        <v>81</v>
      </c>
      <c r="C19" s="92">
        <v>4650</v>
      </c>
      <c r="D19" s="85"/>
      <c r="E19" s="85">
        <v>4650</v>
      </c>
      <c r="F19" s="88"/>
      <c r="G19" s="89">
        <v>2511</v>
      </c>
      <c r="H19" s="89"/>
      <c r="I19" s="89"/>
      <c r="J19" s="84"/>
      <c r="K19" s="86"/>
      <c r="L19" s="84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4">
        <f t="shared" si="2"/>
        <v>2511</v>
      </c>
      <c r="AE19" s="84">
        <f t="shared" si="0"/>
        <v>0</v>
      </c>
      <c r="AF19" s="90">
        <f t="shared" si="1"/>
        <v>0</v>
      </c>
    </row>
    <row r="20" spans="1:32" x14ac:dyDescent="0.3">
      <c r="A20" s="82">
        <v>4</v>
      </c>
      <c r="B20" s="87" t="s">
        <v>177</v>
      </c>
      <c r="C20" s="92">
        <v>23500</v>
      </c>
      <c r="D20" s="85">
        <v>23500</v>
      </c>
      <c r="E20" s="85"/>
      <c r="F20" s="88">
        <v>23400</v>
      </c>
      <c r="G20" s="89"/>
      <c r="H20" s="89"/>
      <c r="I20" s="89"/>
      <c r="J20" s="84"/>
      <c r="K20" s="86"/>
      <c r="L20" s="84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4">
        <f t="shared" si="2"/>
        <v>23400</v>
      </c>
      <c r="AE20" s="84">
        <f t="shared" si="0"/>
        <v>23400</v>
      </c>
      <c r="AF20" s="90">
        <f t="shared" si="1"/>
        <v>1</v>
      </c>
    </row>
    <row r="21" spans="1:32" x14ac:dyDescent="0.3">
      <c r="A21" s="82">
        <v>5</v>
      </c>
      <c r="B21" s="87" t="s">
        <v>107</v>
      </c>
      <c r="C21" s="92">
        <v>40992</v>
      </c>
      <c r="D21" s="85"/>
      <c r="E21" s="85">
        <v>40992</v>
      </c>
      <c r="F21" s="88"/>
      <c r="G21" s="89">
        <v>40992</v>
      </c>
      <c r="H21" s="89"/>
      <c r="I21" s="89"/>
      <c r="J21" s="84"/>
      <c r="K21" s="86"/>
      <c r="L21" s="84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4">
        <f t="shared" si="2"/>
        <v>40992</v>
      </c>
      <c r="AE21" s="84">
        <f t="shared" si="0"/>
        <v>0</v>
      </c>
      <c r="AF21" s="90">
        <f t="shared" si="1"/>
        <v>0</v>
      </c>
    </row>
    <row r="22" spans="1:32" x14ac:dyDescent="0.3">
      <c r="A22" s="82">
        <v>6</v>
      </c>
      <c r="B22" s="87" t="s">
        <v>114</v>
      </c>
      <c r="C22" s="92">
        <v>94760</v>
      </c>
      <c r="D22" s="85"/>
      <c r="E22" s="85">
        <v>94760</v>
      </c>
      <c r="F22" s="88"/>
      <c r="G22" s="89">
        <v>88437.3</v>
      </c>
      <c r="H22" s="89"/>
      <c r="I22" s="89"/>
      <c r="J22" s="84"/>
      <c r="K22" s="86"/>
      <c r="L22" s="84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4">
        <f t="shared" si="2"/>
        <v>88437.3</v>
      </c>
      <c r="AE22" s="84">
        <f t="shared" si="0"/>
        <v>0</v>
      </c>
      <c r="AF22" s="90">
        <f t="shared" si="1"/>
        <v>0</v>
      </c>
    </row>
    <row r="23" spans="1:32" x14ac:dyDescent="0.3">
      <c r="A23" s="82">
        <v>7</v>
      </c>
      <c r="B23" s="87" t="s">
        <v>117</v>
      </c>
      <c r="C23" s="92">
        <v>26000</v>
      </c>
      <c r="D23" s="85">
        <v>26000</v>
      </c>
      <c r="E23" s="85"/>
      <c r="F23" s="88">
        <v>26000</v>
      </c>
      <c r="G23" s="89"/>
      <c r="H23" s="89"/>
      <c r="I23" s="89"/>
      <c r="J23" s="84"/>
      <c r="K23" s="86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4">
        <f t="shared" si="2"/>
        <v>26000</v>
      </c>
      <c r="AE23" s="84">
        <f t="shared" si="0"/>
        <v>26000</v>
      </c>
      <c r="AF23" s="90">
        <f t="shared" si="1"/>
        <v>1</v>
      </c>
    </row>
    <row r="24" spans="1:32" x14ac:dyDescent="0.3">
      <c r="A24" s="82">
        <v>8</v>
      </c>
      <c r="B24" s="87" t="s">
        <v>124</v>
      </c>
      <c r="C24" s="92">
        <v>69700</v>
      </c>
      <c r="D24" s="85"/>
      <c r="E24" s="85">
        <v>69700</v>
      </c>
      <c r="F24" s="88"/>
      <c r="G24" s="89">
        <v>68000</v>
      </c>
      <c r="H24" s="89"/>
      <c r="I24" s="89"/>
      <c r="J24" s="84"/>
      <c r="K24" s="86"/>
      <c r="L24" s="84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4">
        <f t="shared" si="2"/>
        <v>68000</v>
      </c>
      <c r="AE24" s="84">
        <f t="shared" si="0"/>
        <v>0</v>
      </c>
      <c r="AF24" s="90">
        <f t="shared" si="1"/>
        <v>0</v>
      </c>
    </row>
    <row r="25" spans="1:32" x14ac:dyDescent="0.3">
      <c r="A25" s="82">
        <v>9</v>
      </c>
      <c r="B25" s="87" t="s">
        <v>239</v>
      </c>
      <c r="C25" s="92">
        <v>466000</v>
      </c>
      <c r="D25" s="85"/>
      <c r="E25" s="85">
        <v>466000</v>
      </c>
      <c r="F25" s="88"/>
      <c r="G25" s="89"/>
      <c r="H25" s="89"/>
      <c r="I25" s="89">
        <v>466000</v>
      </c>
      <c r="J25" s="84"/>
      <c r="K25" s="86"/>
      <c r="L25" s="84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4">
        <f t="shared" si="2"/>
        <v>466000</v>
      </c>
      <c r="AE25" s="84">
        <f t="shared" si="0"/>
        <v>0</v>
      </c>
      <c r="AF25" s="90">
        <f t="shared" si="1"/>
        <v>0</v>
      </c>
    </row>
    <row r="26" spans="1:32" x14ac:dyDescent="0.3">
      <c r="A26" s="82">
        <v>10</v>
      </c>
      <c r="B26" s="87" t="s">
        <v>241</v>
      </c>
      <c r="C26" s="92">
        <v>8280</v>
      </c>
      <c r="D26" s="85">
        <v>8280</v>
      </c>
      <c r="E26" s="85"/>
      <c r="F26" s="88"/>
      <c r="G26" s="89"/>
      <c r="H26" s="89">
        <v>8280</v>
      </c>
      <c r="I26" s="89"/>
      <c r="J26" s="84"/>
      <c r="K26" s="86"/>
      <c r="L26" s="84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4">
        <f t="shared" si="2"/>
        <v>8280</v>
      </c>
      <c r="AE26" s="84">
        <f t="shared" si="0"/>
        <v>8280</v>
      </c>
      <c r="AF26" s="90">
        <f t="shared" si="1"/>
        <v>1</v>
      </c>
    </row>
    <row r="27" spans="1:32" x14ac:dyDescent="0.3">
      <c r="A27" s="82">
        <v>11</v>
      </c>
      <c r="B27" s="87" t="s">
        <v>240</v>
      </c>
      <c r="C27" s="92">
        <v>396732</v>
      </c>
      <c r="D27" s="85"/>
      <c r="E27" s="85">
        <v>396732</v>
      </c>
      <c r="F27" s="88"/>
      <c r="G27" s="89"/>
      <c r="H27" s="89"/>
      <c r="I27" s="89">
        <v>396732</v>
      </c>
      <c r="J27" s="84"/>
      <c r="K27" s="86"/>
      <c r="L27" s="84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4">
        <f t="shared" si="2"/>
        <v>396732</v>
      </c>
      <c r="AE27" s="84">
        <f t="shared" si="0"/>
        <v>0</v>
      </c>
      <c r="AF27" s="90">
        <f t="shared" si="1"/>
        <v>0</v>
      </c>
    </row>
    <row r="28" spans="1:32" x14ac:dyDescent="0.3">
      <c r="A28" s="82">
        <v>12</v>
      </c>
      <c r="B28" s="87" t="s">
        <v>313</v>
      </c>
      <c r="C28" s="92">
        <v>248000</v>
      </c>
      <c r="D28" s="85"/>
      <c r="E28" s="85">
        <v>248000</v>
      </c>
      <c r="F28" s="88"/>
      <c r="G28" s="89"/>
      <c r="H28" s="89"/>
      <c r="I28" s="89"/>
      <c r="J28" s="84"/>
      <c r="K28" s="86"/>
      <c r="L28" s="84"/>
      <c r="M28" s="86">
        <v>248000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4">
        <f t="shared" si="2"/>
        <v>248000</v>
      </c>
      <c r="AE28" s="84">
        <f>F28+H28+J28+L28+N28</f>
        <v>0</v>
      </c>
      <c r="AF28" s="90">
        <f t="shared" si="1"/>
        <v>0</v>
      </c>
    </row>
    <row r="29" spans="1:32" x14ac:dyDescent="0.3">
      <c r="A29" s="82">
        <v>13</v>
      </c>
      <c r="B29" s="87" t="s">
        <v>314</v>
      </c>
      <c r="C29" s="92">
        <v>450000</v>
      </c>
      <c r="D29" s="85"/>
      <c r="E29" s="85">
        <v>450000</v>
      </c>
      <c r="F29" s="88"/>
      <c r="G29" s="89"/>
      <c r="H29" s="89"/>
      <c r="I29" s="89"/>
      <c r="J29" s="84"/>
      <c r="K29" s="86"/>
      <c r="L29" s="84"/>
      <c r="M29" s="86">
        <v>450000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4">
        <f t="shared" si="2"/>
        <v>450000</v>
      </c>
      <c r="AE29" s="84">
        <f t="shared" si="0"/>
        <v>0</v>
      </c>
      <c r="AF29" s="90">
        <f t="shared" si="1"/>
        <v>0</v>
      </c>
    </row>
    <row r="30" spans="1:32" x14ac:dyDescent="0.3">
      <c r="A30" s="82"/>
      <c r="B30" s="87"/>
      <c r="C30" s="92"/>
      <c r="D30" s="85"/>
      <c r="E30" s="85"/>
      <c r="F30" s="88"/>
      <c r="G30" s="89"/>
      <c r="H30" s="89"/>
      <c r="I30" s="89"/>
      <c r="J30" s="84"/>
      <c r="K30" s="86"/>
      <c r="L30" s="84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4">
        <f t="shared" si="2"/>
        <v>0</v>
      </c>
      <c r="AE30" s="84">
        <f t="shared" si="0"/>
        <v>0</v>
      </c>
      <c r="AF30" s="90" t="e">
        <f t="shared" si="1"/>
        <v>#DIV/0!</v>
      </c>
    </row>
    <row r="31" spans="1:32" x14ac:dyDescent="0.3">
      <c r="A31" s="82"/>
      <c r="B31" s="87"/>
      <c r="C31" s="92"/>
      <c r="D31" s="85"/>
      <c r="E31" s="85"/>
      <c r="F31" s="88"/>
      <c r="G31" s="89"/>
      <c r="H31" s="89"/>
      <c r="I31" s="89"/>
      <c r="J31" s="84"/>
      <c r="K31" s="86"/>
      <c r="L31" s="84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4">
        <f t="shared" si="2"/>
        <v>0</v>
      </c>
      <c r="AE31" s="84">
        <f t="shared" si="0"/>
        <v>0</v>
      </c>
      <c r="AF31" s="90" t="e">
        <f t="shared" si="1"/>
        <v>#DIV/0!</v>
      </c>
    </row>
    <row r="32" spans="1:32" x14ac:dyDescent="0.3">
      <c r="A32" s="82"/>
      <c r="B32" s="87"/>
      <c r="C32" s="92"/>
      <c r="D32" s="85"/>
      <c r="E32" s="85"/>
      <c r="F32" s="88"/>
      <c r="G32" s="89"/>
      <c r="H32" s="89"/>
      <c r="I32" s="89"/>
      <c r="J32" s="84"/>
      <c r="K32" s="86"/>
      <c r="L32" s="84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4">
        <f t="shared" si="2"/>
        <v>0</v>
      </c>
      <c r="AE32" s="84">
        <f t="shared" si="0"/>
        <v>0</v>
      </c>
      <c r="AF32" s="90" t="e">
        <f t="shared" si="1"/>
        <v>#DIV/0!</v>
      </c>
    </row>
    <row r="33" spans="1:32" ht="18.75" customHeight="1" x14ac:dyDescent="0.3">
      <c r="A33" s="99"/>
      <c r="B33" s="100" t="s">
        <v>155</v>
      </c>
      <c r="C33" s="101"/>
      <c r="D33" s="102"/>
      <c r="E33" s="102"/>
      <c r="F33" s="103"/>
      <c r="G33" s="104"/>
      <c r="H33" s="104"/>
      <c r="I33" s="104"/>
      <c r="J33" s="105"/>
      <c r="K33" s="106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5"/>
      <c r="AE33" s="84">
        <f t="shared" si="0"/>
        <v>0</v>
      </c>
      <c r="AF33" s="107" t="e">
        <f t="shared" si="1"/>
        <v>#DIV/0!</v>
      </c>
    </row>
    <row r="34" spans="1:32" ht="18.75" customHeight="1" x14ac:dyDescent="0.3">
      <c r="A34" s="82">
        <v>1</v>
      </c>
      <c r="B34" s="87" t="s">
        <v>156</v>
      </c>
      <c r="C34" s="92">
        <v>0</v>
      </c>
      <c r="D34" s="85">
        <v>0</v>
      </c>
      <c r="E34" s="85"/>
      <c r="F34" s="88"/>
      <c r="G34" s="89"/>
      <c r="H34" s="89"/>
      <c r="I34" s="89"/>
      <c r="J34" s="84"/>
      <c r="K34" s="86"/>
      <c r="L34" s="84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4">
        <f t="shared" si="2"/>
        <v>0</v>
      </c>
      <c r="AE34" s="84">
        <f t="shared" si="0"/>
        <v>0</v>
      </c>
      <c r="AF34" s="90" t="e">
        <f t="shared" si="1"/>
        <v>#DIV/0!</v>
      </c>
    </row>
    <row r="35" spans="1:32" ht="18.75" customHeight="1" x14ac:dyDescent="0.3">
      <c r="A35" s="82">
        <v>2</v>
      </c>
      <c r="B35" s="87" t="s">
        <v>157</v>
      </c>
      <c r="C35" s="92">
        <v>400000</v>
      </c>
      <c r="D35" s="85">
        <v>400000</v>
      </c>
      <c r="E35" s="85"/>
      <c r="F35" s="88">
        <v>389901</v>
      </c>
      <c r="G35" s="89"/>
      <c r="H35" s="89"/>
      <c r="I35" s="89"/>
      <c r="J35" s="84"/>
      <c r="K35" s="86"/>
      <c r="L35" s="84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4">
        <f t="shared" si="2"/>
        <v>389901</v>
      </c>
      <c r="AE35" s="84">
        <f t="shared" si="0"/>
        <v>389901</v>
      </c>
      <c r="AF35" s="90">
        <f t="shared" si="1"/>
        <v>1</v>
      </c>
    </row>
    <row r="36" spans="1:32" ht="18.75" customHeight="1" x14ac:dyDescent="0.3">
      <c r="A36" s="82">
        <v>3</v>
      </c>
      <c r="B36" s="87" t="s">
        <v>158</v>
      </c>
      <c r="C36" s="92">
        <v>5239000</v>
      </c>
      <c r="D36" s="85">
        <v>5239000</v>
      </c>
      <c r="E36" s="85"/>
      <c r="F36" s="88">
        <f>2052369.16</f>
        <v>2052369.16</v>
      </c>
      <c r="G36" s="89"/>
      <c r="H36" s="89"/>
      <c r="I36" s="89"/>
      <c r="J36" s="84"/>
      <c r="K36" s="86"/>
      <c r="L36" s="84">
        <v>3296329</v>
      </c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4">
        <f>SUM(F36:AC36)</f>
        <v>5348698.16</v>
      </c>
      <c r="AE36" s="84">
        <f t="shared" si="0"/>
        <v>5348698.16</v>
      </c>
      <c r="AF36" s="90">
        <f t="shared" si="1"/>
        <v>1</v>
      </c>
    </row>
    <row r="37" spans="1:32" x14ac:dyDescent="0.3">
      <c r="A37" s="82">
        <v>4</v>
      </c>
      <c r="B37" s="87" t="s">
        <v>159</v>
      </c>
      <c r="C37" s="92">
        <v>2000000</v>
      </c>
      <c r="D37" s="85">
        <v>2000000</v>
      </c>
      <c r="E37" s="85"/>
      <c r="F37" s="88">
        <f>1985169</f>
        <v>1985169</v>
      </c>
      <c r="G37" s="89"/>
      <c r="H37" s="89"/>
      <c r="I37" s="89"/>
      <c r="J37" s="84"/>
      <c r="K37" s="86"/>
      <c r="L37" s="84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4">
        <f>SUM(F37:AC37)</f>
        <v>1985169</v>
      </c>
      <c r="AE37" s="84">
        <f t="shared" si="0"/>
        <v>1985169</v>
      </c>
      <c r="AF37" s="90">
        <f t="shared" si="1"/>
        <v>1</v>
      </c>
    </row>
    <row r="38" spans="1:32" x14ac:dyDescent="0.3">
      <c r="A38" s="82">
        <v>5</v>
      </c>
      <c r="B38" s="87" t="s">
        <v>160</v>
      </c>
      <c r="C38" s="92">
        <v>200000</v>
      </c>
      <c r="D38" s="85"/>
      <c r="E38" s="85">
        <v>17120</v>
      </c>
      <c r="F38" s="88"/>
      <c r="G38" s="89"/>
      <c r="H38" s="89"/>
      <c r="I38" s="89"/>
      <c r="J38" s="84"/>
      <c r="K38" s="86"/>
      <c r="L38" s="84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4">
        <f t="shared" si="2"/>
        <v>0</v>
      </c>
      <c r="AE38" s="84">
        <f t="shared" si="0"/>
        <v>0</v>
      </c>
      <c r="AF38" s="90" t="e">
        <f t="shared" si="1"/>
        <v>#DIV/0!</v>
      </c>
    </row>
    <row r="39" spans="1:32" x14ac:dyDescent="0.3">
      <c r="A39" s="82"/>
      <c r="B39" s="87" t="s">
        <v>161</v>
      </c>
      <c r="C39" s="92">
        <v>520000</v>
      </c>
      <c r="D39" s="85">
        <v>520000</v>
      </c>
      <c r="E39" s="85">
        <v>55000</v>
      </c>
      <c r="F39" s="88">
        <f>16000+21600</f>
        <v>37600</v>
      </c>
      <c r="G39" s="89"/>
      <c r="H39" s="89"/>
      <c r="I39" s="89"/>
      <c r="J39" s="84">
        <v>66359.81</v>
      </c>
      <c r="K39" s="86">
        <v>26640</v>
      </c>
      <c r="L39" s="84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4">
        <f t="shared" si="2"/>
        <v>130599.81</v>
      </c>
      <c r="AE39" s="84">
        <f t="shared" si="0"/>
        <v>103959.81</v>
      </c>
      <c r="AF39" s="90">
        <f t="shared" si="1"/>
        <v>0.79601807996504736</v>
      </c>
    </row>
    <row r="40" spans="1:32" x14ac:dyDescent="0.3">
      <c r="A40" s="82"/>
      <c r="B40" s="87" t="s">
        <v>317</v>
      </c>
      <c r="C40" s="92">
        <v>29600</v>
      </c>
      <c r="D40" s="85">
        <v>29600</v>
      </c>
      <c r="E40" s="85"/>
      <c r="F40" s="88"/>
      <c r="G40" s="89"/>
      <c r="H40" s="89"/>
      <c r="I40" s="89"/>
      <c r="J40" s="84"/>
      <c r="K40" s="86"/>
      <c r="L40" s="84">
        <v>31672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4">
        <f t="shared" si="2"/>
        <v>31672</v>
      </c>
      <c r="AE40" s="84">
        <f t="shared" si="0"/>
        <v>31672</v>
      </c>
      <c r="AF40" s="90">
        <f t="shared" si="1"/>
        <v>1</v>
      </c>
    </row>
    <row r="41" spans="1:32" x14ac:dyDescent="0.3">
      <c r="A41" s="82">
        <v>6</v>
      </c>
      <c r="B41" s="87" t="s">
        <v>354</v>
      </c>
      <c r="C41" s="92">
        <v>40158</v>
      </c>
      <c r="D41" s="85">
        <v>40158</v>
      </c>
      <c r="E41" s="85"/>
      <c r="F41" s="88"/>
      <c r="G41" s="89"/>
      <c r="H41" s="89"/>
      <c r="I41" s="89"/>
      <c r="J41" s="84"/>
      <c r="K41" s="86"/>
      <c r="L41" s="84"/>
      <c r="M41" s="86"/>
      <c r="N41" s="86">
        <v>40158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>
        <f t="shared" si="2"/>
        <v>40158</v>
      </c>
      <c r="AE41" s="84">
        <f t="shared" si="0"/>
        <v>40158</v>
      </c>
      <c r="AF41" s="90">
        <f t="shared" si="1"/>
        <v>1</v>
      </c>
    </row>
    <row r="42" spans="1:32" x14ac:dyDescent="0.3">
      <c r="A42" s="82">
        <v>7</v>
      </c>
      <c r="B42" s="87" t="s">
        <v>356</v>
      </c>
      <c r="C42" s="92">
        <v>37520</v>
      </c>
      <c r="D42" s="85">
        <v>37520</v>
      </c>
      <c r="E42" s="85"/>
      <c r="F42" s="88"/>
      <c r="G42" s="89"/>
      <c r="H42" s="89"/>
      <c r="I42" s="89"/>
      <c r="J42" s="84"/>
      <c r="K42" s="86"/>
      <c r="L42" s="84"/>
      <c r="M42" s="86"/>
      <c r="N42" s="86">
        <v>37520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4">
        <f t="shared" si="2"/>
        <v>37520</v>
      </c>
      <c r="AE42" s="84">
        <f t="shared" si="0"/>
        <v>37520</v>
      </c>
      <c r="AF42" s="90">
        <f t="shared" si="1"/>
        <v>1</v>
      </c>
    </row>
    <row r="43" spans="1:32" x14ac:dyDescent="0.3">
      <c r="A43" s="108"/>
      <c r="B43" s="109" t="s">
        <v>162</v>
      </c>
      <c r="C43" s="110"/>
      <c r="D43" s="111"/>
      <c r="E43" s="111"/>
      <c r="F43" s="112"/>
      <c r="G43" s="113"/>
      <c r="H43" s="113"/>
      <c r="I43" s="113"/>
      <c r="J43" s="111"/>
      <c r="K43" s="114"/>
      <c r="L43" s="111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1">
        <f t="shared" si="2"/>
        <v>0</v>
      </c>
      <c r="AE43" s="111">
        <f t="shared" ref="AE43" si="3">F43+H43+J43</f>
        <v>0</v>
      </c>
      <c r="AF43" s="115" t="e">
        <f t="shared" si="1"/>
        <v>#DIV/0!</v>
      </c>
    </row>
    <row r="44" spans="1:32" x14ac:dyDescent="0.3">
      <c r="A44" s="82"/>
      <c r="B44" s="83"/>
      <c r="C44" s="92"/>
      <c r="D44" s="84"/>
      <c r="E44" s="84"/>
      <c r="F44" s="116"/>
      <c r="G44" s="89"/>
      <c r="H44" s="89"/>
      <c r="I44" s="89"/>
      <c r="J44" s="84"/>
      <c r="K44" s="86"/>
      <c r="L44" s="8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4"/>
      <c r="AE44" s="84"/>
      <c r="AF44" s="90"/>
    </row>
    <row r="45" spans="1:32" s="119" customFormat="1" x14ac:dyDescent="0.3">
      <c r="A45" s="248"/>
      <c r="B45" s="248" t="s">
        <v>163</v>
      </c>
      <c r="C45" s="92">
        <f t="shared" ref="C45:AC45" si="4">SUM(C9:C43)</f>
        <v>111840142</v>
      </c>
      <c r="D45" s="92">
        <f t="shared" si="4"/>
        <v>109869308</v>
      </c>
      <c r="E45" s="92">
        <f t="shared" si="4"/>
        <v>1842954</v>
      </c>
      <c r="F45" s="92">
        <f t="shared" si="4"/>
        <v>8700195.6799999997</v>
      </c>
      <c r="G45" s="92">
        <f t="shared" si="4"/>
        <v>199940.3</v>
      </c>
      <c r="H45" s="92">
        <f t="shared" si="4"/>
        <v>2396177.09</v>
      </c>
      <c r="I45" s="92">
        <f t="shared" si="4"/>
        <v>862732</v>
      </c>
      <c r="J45" s="92">
        <f t="shared" si="4"/>
        <v>15962835.810000001</v>
      </c>
      <c r="K45" s="92">
        <f t="shared" si="4"/>
        <v>26640</v>
      </c>
      <c r="L45" s="92">
        <f>SUM(L9:L43)</f>
        <v>11072595</v>
      </c>
      <c r="M45" s="92">
        <f t="shared" si="4"/>
        <v>698000</v>
      </c>
      <c r="N45" s="92">
        <f t="shared" si="4"/>
        <v>16296384</v>
      </c>
      <c r="O45" s="92">
        <f t="shared" si="4"/>
        <v>0</v>
      </c>
      <c r="P45" s="92">
        <f t="shared" si="4"/>
        <v>0</v>
      </c>
      <c r="Q45" s="92">
        <f t="shared" si="4"/>
        <v>0</v>
      </c>
      <c r="R45" s="92">
        <f t="shared" si="4"/>
        <v>0</v>
      </c>
      <c r="S45" s="92">
        <f t="shared" si="4"/>
        <v>0</v>
      </c>
      <c r="T45" s="92">
        <f t="shared" si="4"/>
        <v>0</v>
      </c>
      <c r="U45" s="92">
        <f t="shared" si="4"/>
        <v>0</v>
      </c>
      <c r="V45" s="92">
        <f t="shared" si="4"/>
        <v>0</v>
      </c>
      <c r="W45" s="92">
        <f t="shared" si="4"/>
        <v>0</v>
      </c>
      <c r="X45" s="92">
        <f t="shared" si="4"/>
        <v>0</v>
      </c>
      <c r="Y45" s="92">
        <f t="shared" si="4"/>
        <v>0</v>
      </c>
      <c r="Z45" s="92">
        <f t="shared" si="4"/>
        <v>0</v>
      </c>
      <c r="AA45" s="92">
        <f t="shared" si="4"/>
        <v>0</v>
      </c>
      <c r="AB45" s="92">
        <f t="shared" si="4"/>
        <v>0</v>
      </c>
      <c r="AC45" s="92">
        <f t="shared" si="4"/>
        <v>0</v>
      </c>
      <c r="AD45" s="92">
        <f>SUM(AD9:AD39)</f>
        <v>56106149.879999995</v>
      </c>
      <c r="AE45" s="92">
        <f>SUM(AE9:AE39)</f>
        <v>54318837.579999998</v>
      </c>
      <c r="AF45" s="118">
        <f>AE45/AD45</f>
        <v>0.96814409286998471</v>
      </c>
    </row>
    <row r="46" spans="1:32" s="119" customFormat="1" x14ac:dyDescent="0.3">
      <c r="A46" s="249"/>
      <c r="B46" s="24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</row>
    <row r="47" spans="1:32" x14ac:dyDescent="0.3">
      <c r="A47" s="122"/>
      <c r="B47" s="69" t="s">
        <v>164</v>
      </c>
      <c r="C47" s="69"/>
      <c r="D47" s="123">
        <f>D45</f>
        <v>109869308</v>
      </c>
      <c r="E47" s="124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9"/>
      <c r="AE47" s="69"/>
    </row>
    <row r="48" spans="1:32" ht="19.5" thickBot="1" x14ac:dyDescent="0.35">
      <c r="B48" s="119" t="s">
        <v>165</v>
      </c>
      <c r="C48" s="69"/>
      <c r="D48" s="127">
        <f>SUM(D47*0.3)</f>
        <v>32960792.399999999</v>
      </c>
      <c r="E48" s="128"/>
      <c r="AD48" s="119"/>
      <c r="AE48" s="69"/>
    </row>
    <row r="49" spans="1:51" ht="19.5" thickTop="1" x14ac:dyDescent="0.3">
      <c r="C49" s="69"/>
      <c r="D49" s="69"/>
      <c r="E49" s="129"/>
      <c r="AD49" s="69"/>
      <c r="AE49" s="69"/>
      <c r="AF49" s="130"/>
    </row>
    <row r="50" spans="1:51" x14ac:dyDescent="0.3">
      <c r="B50" s="69" t="s">
        <v>166</v>
      </c>
      <c r="C50" s="69"/>
      <c r="D50" s="128">
        <f>SUM(AE45)</f>
        <v>54318837.579999998</v>
      </c>
      <c r="E50" s="130"/>
      <c r="L50" s="92"/>
    </row>
    <row r="51" spans="1:51" x14ac:dyDescent="0.3">
      <c r="B51" s="119" t="s">
        <v>167</v>
      </c>
      <c r="D51" s="131">
        <f>SUM(D50/D47)</f>
        <v>0.49439500956900539</v>
      </c>
    </row>
    <row r="53" spans="1:51" s="125" customFormat="1" x14ac:dyDescent="0.3">
      <c r="A53" s="69"/>
      <c r="B53" s="69" t="s">
        <v>168</v>
      </c>
      <c r="C53" s="69"/>
      <c r="D53" s="129">
        <f>D50-D48</f>
        <v>21358045.18</v>
      </c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smes ต.ค. 65 </vt:lpstr>
      <vt:lpstr>แบบ สขร. ต.ค. 65</vt:lpstr>
      <vt:lpstr>smes พ.ย. 65</vt:lpstr>
      <vt:lpstr>แบบ สขร. พ.ย. 65</vt:lpstr>
      <vt:lpstr>smes ธ.ค. 65</vt:lpstr>
      <vt:lpstr>แบบ สขร. ธ.ค. 65</vt:lpstr>
      <vt:lpstr>smes ม.ค. 66</vt:lpstr>
      <vt:lpstr>แบบ สขร. ม.ค. 66</vt:lpstr>
      <vt:lpstr>smes ก.พ. 66</vt:lpstr>
      <vt:lpstr>แบบ สขร. ก.พ. 66</vt:lpstr>
      <vt:lpstr>smes มี.ค. 66</vt:lpstr>
      <vt:lpstr>แบบ สขร. มี.ค. 66</vt:lpstr>
      <vt:lpstr>smes เม.ย. 66 </vt:lpstr>
      <vt:lpstr>แบบ สขร. เม.ย. 66 </vt:lpstr>
      <vt:lpstr>smes พ.ค. 66 </vt:lpstr>
      <vt:lpstr>แบบ สขร. พ.ค. 66 </vt:lpstr>
      <vt:lpstr>smes มิ.ย. 66 </vt:lpstr>
      <vt:lpstr>แบบ สขร. มิ.ย. 66</vt:lpstr>
      <vt:lpstr>smes ก.ค. 66 </vt:lpstr>
      <vt:lpstr>แบบ สขร. ก.ค. 66</vt:lpstr>
      <vt:lpstr>รวมทุกเดือน</vt:lpstr>
      <vt:lpstr>smes ส.ค. 66</vt:lpstr>
      <vt:lpstr>แบบ สขร. ส.ค. 66 </vt:lpstr>
      <vt:lpstr>'smes ก.ค. 66 '!Print_Area</vt:lpstr>
      <vt:lpstr>'smes ก.พ. 66'!Print_Area</vt:lpstr>
      <vt:lpstr>'smes ต.ค. 65 '!Print_Area</vt:lpstr>
      <vt:lpstr>'smes ธ.ค. 65'!Print_Area</vt:lpstr>
      <vt:lpstr>'smes พ.ค. 66 '!Print_Area</vt:lpstr>
      <vt:lpstr>'smes พ.ย. 65'!Print_Area</vt:lpstr>
      <vt:lpstr>'smes ม.ค. 66'!Print_Area</vt:lpstr>
      <vt:lpstr>'smes มิ.ย. 66 '!Print_Area</vt:lpstr>
      <vt:lpstr>'smes มี.ค. 66'!Print_Area</vt:lpstr>
      <vt:lpstr>'smes เม.ย. 66 '!Print_Area</vt:lpstr>
      <vt:lpstr>'smes ส.ค. 66'!Print_Area</vt:lpstr>
      <vt:lpstr>'แบบ สขร. ก.ค. 66'!Print_Area</vt:lpstr>
      <vt:lpstr>'แบบ สขร. ก.พ. 66'!Print_Area</vt:lpstr>
      <vt:lpstr>'แบบ สขร. ต.ค. 65'!Print_Area</vt:lpstr>
      <vt:lpstr>'แบบ สขร. ธ.ค. 65'!Print_Area</vt:lpstr>
      <vt:lpstr>'แบบ สขร. พ.ค. 66 '!Print_Area</vt:lpstr>
      <vt:lpstr>'แบบ สขร. พ.ย. 65'!Print_Area</vt:lpstr>
      <vt:lpstr>'แบบ สขร. ม.ค. 66'!Print_Area</vt:lpstr>
      <vt:lpstr>'แบบ สขร. มิ.ย. 66'!Print_Area</vt:lpstr>
      <vt:lpstr>'แบบ สขร. มี.ค. 66'!Print_Area</vt:lpstr>
      <vt:lpstr>'แบบ สขร. เม.ย. 66 '!Print_Area</vt:lpstr>
      <vt:lpstr>รวมทุกเดือน!Print_Area</vt:lpstr>
      <vt:lpstr>'smes ก.ค. 66 '!Print_Titles</vt:lpstr>
      <vt:lpstr>'smes ก.พ. 66'!Print_Titles</vt:lpstr>
      <vt:lpstr>'smes ต.ค. 65 '!Print_Titles</vt:lpstr>
      <vt:lpstr>'smes ธ.ค. 65'!Print_Titles</vt:lpstr>
      <vt:lpstr>'smes พ.ค. 66 '!Print_Titles</vt:lpstr>
      <vt:lpstr>'smes พ.ย. 65'!Print_Titles</vt:lpstr>
      <vt:lpstr>'smes ม.ค. 66'!Print_Titles</vt:lpstr>
      <vt:lpstr>'smes มิ.ย. 66 '!Print_Titles</vt:lpstr>
      <vt:lpstr>'smes มี.ค. 66'!Print_Titles</vt:lpstr>
      <vt:lpstr>'smes เม.ย. 66 '!Print_Titles</vt:lpstr>
      <vt:lpstr>'smes ส.ค.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2023-06-02T03:35:41Z</cp:lastPrinted>
  <dcterms:created xsi:type="dcterms:W3CDTF">2022-11-02T09:03:28Z</dcterms:created>
  <dcterms:modified xsi:type="dcterms:W3CDTF">2023-09-12T02:35:59Z</dcterms:modified>
</cp:coreProperties>
</file>