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7\"/>
    </mc:Choice>
  </mc:AlternateContent>
  <xr:revisionPtr revIDLastSave="0" documentId="8_{9944F036-4AF7-4F5D-85D2-1A3D40A73C22}" xr6:coauthVersionLast="36" xr6:coauthVersionMax="36" xr10:uidLastSave="{00000000-0000-0000-0000-000000000000}"/>
  <bookViews>
    <workbookView xWindow="0" yWindow="0" windowWidth="28800" windowHeight="12225" tabRatio="649" firstSheet="6" activeTab="12" xr2:uid="{00000000-000D-0000-FFFF-FFFF00000000}"/>
  </bookViews>
  <sheets>
    <sheet name="smes ต.ค. 66" sheetId="1" r:id="rId1"/>
    <sheet name="แบบ สขร. ต.ค. 66 " sheetId="2" r:id="rId2"/>
    <sheet name="smes พ.ย. 66" sheetId="4" r:id="rId3"/>
    <sheet name="แบบ สขร. พ.ย. 66" sheetId="5" r:id="rId4"/>
    <sheet name="smes ธ.ค. 66" sheetId="6" r:id="rId5"/>
    <sheet name="แบบ สขร. ธ.ค. 66" sheetId="7" r:id="rId6"/>
    <sheet name="smes ม.ค. 67" sheetId="8" r:id="rId7"/>
    <sheet name="แบบ สขร. ม.ค. 67" sheetId="9" r:id="rId8"/>
    <sheet name="smes ก.พ. 67" sheetId="10" r:id="rId9"/>
    <sheet name="แบบ สขร. ก.พ. 67 " sheetId="11" r:id="rId10"/>
    <sheet name="รวมทุกเดือน" sheetId="3" r:id="rId11"/>
    <sheet name="smes มี.ค. 67 " sheetId="12" r:id="rId12"/>
    <sheet name="แบบ สขร. มี.ค. 67 " sheetId="13" r:id="rId13"/>
  </sheets>
  <definedNames>
    <definedName name="_xlnm.Print_Area" localSheetId="8">'smes ก.พ. 67'!$A$1:$AF$51</definedName>
    <definedName name="_xlnm.Print_Area" localSheetId="0">'smes ต.ค. 66'!$A$1:$AF$47</definedName>
    <definedName name="_xlnm.Print_Area" localSheetId="4">'smes ธ.ค. 66'!$A$1:$AF$47</definedName>
    <definedName name="_xlnm.Print_Area" localSheetId="2">'smes พ.ย. 66'!$A$1:$AF$47</definedName>
    <definedName name="_xlnm.Print_Area" localSheetId="6">'smes ม.ค. 67'!$A$1:$AF$48</definedName>
    <definedName name="_xlnm.Print_Area" localSheetId="11">'smes มี.ค. 67 '!$A$1:$AF$52</definedName>
    <definedName name="_xlnm.Print_Area" localSheetId="9">'แบบ สขร. ก.พ. 67 '!$A$29:$N$44</definedName>
    <definedName name="_xlnm.Print_Area" localSheetId="5">'แบบ สขร. ธ.ค. 66'!$A$2:$N$20</definedName>
    <definedName name="_xlnm.Print_Area" localSheetId="7">'แบบ สขร. ม.ค. 67'!$A$2:$N$12</definedName>
    <definedName name="_xlnm.Print_Area" localSheetId="12">'แบบ สขร. มี.ค. 67 '!$A$30:$N$53</definedName>
    <definedName name="_xlnm.Print_Area" localSheetId="10">รวมทุกเดือน!$A$1:$P$139</definedName>
    <definedName name="_xlnm.Print_Titles" localSheetId="8">'smes ก.พ. 67'!$7:$7</definedName>
    <definedName name="_xlnm.Print_Titles" localSheetId="0">'smes ต.ค. 66'!$7:$7</definedName>
    <definedName name="_xlnm.Print_Titles" localSheetId="4">'smes ธ.ค. 66'!$7:$7</definedName>
    <definedName name="_xlnm.Print_Titles" localSheetId="2">'smes พ.ย. 66'!$7:$7</definedName>
    <definedName name="_xlnm.Print_Titles" localSheetId="6">'smes ม.ค. 67'!$7:$7</definedName>
    <definedName name="_xlnm.Print_Titles" localSheetId="11">'smes มี.ค. 67 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2" i="3" l="1"/>
  <c r="U32" i="3"/>
  <c r="S32" i="3"/>
  <c r="AQ10" i="12"/>
  <c r="AP10" i="12"/>
  <c r="AO10" i="12"/>
  <c r="AN10" i="12"/>
  <c r="AM10" i="12"/>
  <c r="AL10" i="12"/>
  <c r="AE40" i="12"/>
  <c r="AD40" i="12"/>
  <c r="P39" i="12"/>
  <c r="AD39" i="12" s="1"/>
  <c r="AF40" i="12" l="1"/>
  <c r="P10" i="12"/>
  <c r="AE39" i="12"/>
  <c r="AF39" i="12" s="1"/>
  <c r="I53" i="13"/>
  <c r="I24" i="13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M44" i="12"/>
  <c r="K44" i="12"/>
  <c r="I44" i="12"/>
  <c r="H44" i="12"/>
  <c r="G44" i="12"/>
  <c r="F44" i="12"/>
  <c r="E44" i="12"/>
  <c r="AE42" i="12"/>
  <c r="AD42" i="12"/>
  <c r="AE41" i="12"/>
  <c r="AD41" i="12"/>
  <c r="AE38" i="12"/>
  <c r="AD38" i="12"/>
  <c r="AE37" i="12"/>
  <c r="AD37" i="12"/>
  <c r="AE36" i="12"/>
  <c r="AD36" i="12"/>
  <c r="AE35" i="12"/>
  <c r="AD35" i="12"/>
  <c r="AE34" i="12"/>
  <c r="AD34" i="12"/>
  <c r="C34" i="12"/>
  <c r="C44" i="12" s="1"/>
  <c r="AE33" i="12"/>
  <c r="AD33" i="12"/>
  <c r="AE32" i="12"/>
  <c r="AD32" i="12"/>
  <c r="AH31" i="12"/>
  <c r="AE31" i="12"/>
  <c r="AD31" i="12"/>
  <c r="AE30" i="12"/>
  <c r="AF30" i="12" s="1"/>
  <c r="AD30" i="12"/>
  <c r="AE29" i="12"/>
  <c r="AD29" i="12"/>
  <c r="AE28" i="12"/>
  <c r="AF28" i="12" s="1"/>
  <c r="AD28" i="12"/>
  <c r="AE27" i="12"/>
  <c r="AF27" i="12" s="1"/>
  <c r="AE26" i="12"/>
  <c r="AD26" i="12"/>
  <c r="AE25" i="12"/>
  <c r="AE24" i="12"/>
  <c r="AD24" i="12"/>
  <c r="AE23" i="12"/>
  <c r="AD23" i="12"/>
  <c r="AE22" i="12"/>
  <c r="AD22" i="12"/>
  <c r="AE21" i="12"/>
  <c r="AF21" i="12" s="1"/>
  <c r="AD21" i="12"/>
  <c r="AE20" i="12"/>
  <c r="AD20" i="12"/>
  <c r="AE19" i="12"/>
  <c r="AD19" i="12"/>
  <c r="AE18" i="12"/>
  <c r="AD18" i="12"/>
  <c r="AE17" i="12"/>
  <c r="AD17" i="12"/>
  <c r="AE16" i="12"/>
  <c r="AF16" i="12" s="1"/>
  <c r="AH15" i="12"/>
  <c r="AE15" i="12"/>
  <c r="AF15" i="12" s="1"/>
  <c r="AD15" i="12"/>
  <c r="AE14" i="12"/>
  <c r="AD14" i="12"/>
  <c r="AJ13" i="12"/>
  <c r="L13" i="12" s="1"/>
  <c r="AE13" i="12" s="1"/>
  <c r="AI12" i="12"/>
  <c r="AH12" i="12"/>
  <c r="AE12" i="12"/>
  <c r="AD12" i="12"/>
  <c r="AH11" i="12"/>
  <c r="AE11" i="12"/>
  <c r="AD11" i="12"/>
  <c r="AK10" i="12"/>
  <c r="N10" i="12" s="1"/>
  <c r="N44" i="12" s="1"/>
  <c r="AJ10" i="12"/>
  <c r="L10" i="12" s="1"/>
  <c r="AI10" i="12"/>
  <c r="AH10" i="12"/>
  <c r="J10" i="12" s="1"/>
  <c r="J44" i="12" s="1"/>
  <c r="AF11" i="12" l="1"/>
  <c r="AF12" i="12"/>
  <c r="AF24" i="12"/>
  <c r="AF36" i="12"/>
  <c r="AF42" i="12"/>
  <c r="AF18" i="12"/>
  <c r="AF31" i="12"/>
  <c r="AF41" i="12"/>
  <c r="AF19" i="12"/>
  <c r="AF22" i="12"/>
  <c r="AF29" i="12"/>
  <c r="AF34" i="12"/>
  <c r="AF37" i="12"/>
  <c r="AF26" i="12"/>
  <c r="AF32" i="12"/>
  <c r="AF14" i="12"/>
  <c r="AF17" i="12"/>
  <c r="AF20" i="12"/>
  <c r="AF23" i="12"/>
  <c r="AF35" i="12"/>
  <c r="AF38" i="12"/>
  <c r="AF33" i="12"/>
  <c r="L44" i="12"/>
  <c r="AD10" i="12"/>
  <c r="AE10" i="12"/>
  <c r="D34" i="12"/>
  <c r="D44" i="12" s="1"/>
  <c r="D46" i="12" s="1"/>
  <c r="D47" i="12" s="1"/>
  <c r="AD13" i="12"/>
  <c r="AF13" i="12" s="1"/>
  <c r="U31" i="3"/>
  <c r="AD44" i="12" l="1"/>
  <c r="AE44" i="12"/>
  <c r="AF10" i="12"/>
  <c r="AL10" i="10"/>
  <c r="AK10" i="10"/>
  <c r="N10" i="10" s="1"/>
  <c r="N43" i="10" s="1"/>
  <c r="AJ10" i="10"/>
  <c r="AD36" i="10"/>
  <c r="AD37" i="10"/>
  <c r="AD38" i="10"/>
  <c r="AD39" i="10"/>
  <c r="AD40" i="10"/>
  <c r="AE36" i="10"/>
  <c r="AE37" i="10"/>
  <c r="AE38" i="10"/>
  <c r="AE39" i="10"/>
  <c r="AE40" i="10"/>
  <c r="AI12" i="10"/>
  <c r="AH12" i="10"/>
  <c r="I24" i="11"/>
  <c r="I44" i="11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M43" i="10"/>
  <c r="K43" i="10"/>
  <c r="I43" i="10"/>
  <c r="H43" i="10"/>
  <c r="G43" i="10"/>
  <c r="F43" i="10"/>
  <c r="E43" i="10"/>
  <c r="AE41" i="10"/>
  <c r="AD41" i="10"/>
  <c r="AE35" i="10"/>
  <c r="AD35" i="10"/>
  <c r="AE34" i="10"/>
  <c r="AD34" i="10"/>
  <c r="C34" i="10"/>
  <c r="C43" i="10" s="1"/>
  <c r="AE33" i="10"/>
  <c r="AD33" i="10"/>
  <c r="AE32" i="10"/>
  <c r="AD32" i="10"/>
  <c r="AH31" i="10"/>
  <c r="AE31" i="10"/>
  <c r="AF31" i="10" s="1"/>
  <c r="AD31" i="10"/>
  <c r="AE30" i="10"/>
  <c r="AD30" i="10"/>
  <c r="AE29" i="10"/>
  <c r="AD29" i="10"/>
  <c r="AE28" i="10"/>
  <c r="AD28" i="10"/>
  <c r="AE27" i="10"/>
  <c r="AF27" i="10" s="1"/>
  <c r="AE26" i="10"/>
  <c r="AD26" i="10"/>
  <c r="AE25" i="10"/>
  <c r="AE24" i="10"/>
  <c r="AD24" i="10"/>
  <c r="AE23" i="10"/>
  <c r="AD23" i="10"/>
  <c r="AE22" i="10"/>
  <c r="AD22" i="10"/>
  <c r="AE21" i="10"/>
  <c r="AD21" i="10"/>
  <c r="AE20" i="10"/>
  <c r="AD20" i="10"/>
  <c r="AE19" i="10"/>
  <c r="AD19" i="10"/>
  <c r="AE18" i="10"/>
  <c r="AD18" i="10"/>
  <c r="AE17" i="10"/>
  <c r="AD17" i="10"/>
  <c r="AE16" i="10"/>
  <c r="AF16" i="10" s="1"/>
  <c r="AH15" i="10"/>
  <c r="AE15" i="10"/>
  <c r="AD15" i="10"/>
  <c r="AE14" i="10"/>
  <c r="AD14" i="10"/>
  <c r="AJ13" i="10"/>
  <c r="L13" i="10" s="1"/>
  <c r="AE13" i="10" s="1"/>
  <c r="AE12" i="10"/>
  <c r="AD12" i="10"/>
  <c r="AH11" i="10"/>
  <c r="AE11" i="10"/>
  <c r="AD11" i="10"/>
  <c r="AI10" i="10"/>
  <c r="AH10" i="10"/>
  <c r="L10" i="10"/>
  <c r="AF11" i="10" l="1"/>
  <c r="S31" i="3"/>
  <c r="L43" i="10"/>
  <c r="D49" i="12"/>
  <c r="AF44" i="12"/>
  <c r="AF39" i="10"/>
  <c r="AF38" i="10"/>
  <c r="AF37" i="10"/>
  <c r="AF36" i="10"/>
  <c r="AF40" i="10"/>
  <c r="AF30" i="10"/>
  <c r="J10" i="10"/>
  <c r="J43" i="10" s="1"/>
  <c r="AF19" i="10"/>
  <c r="AF22" i="10"/>
  <c r="AF29" i="10"/>
  <c r="AF26" i="10"/>
  <c r="AF32" i="10"/>
  <c r="AF14" i="10"/>
  <c r="AF20" i="10"/>
  <c r="AF24" i="10"/>
  <c r="AF17" i="10"/>
  <c r="AF23" i="10"/>
  <c r="AF35" i="10"/>
  <c r="AF33" i="10"/>
  <c r="AF15" i="10"/>
  <c r="AF18" i="10"/>
  <c r="AF21" i="10"/>
  <c r="AF28" i="10"/>
  <c r="AF34" i="10"/>
  <c r="AF41" i="10"/>
  <c r="AF12" i="10"/>
  <c r="D34" i="10"/>
  <c r="D43" i="10" s="1"/>
  <c r="D45" i="10" s="1"/>
  <c r="D46" i="10" s="1"/>
  <c r="AD13" i="10"/>
  <c r="AF13" i="10" s="1"/>
  <c r="U30" i="3"/>
  <c r="D52" i="12" l="1"/>
  <c r="D50" i="12"/>
  <c r="AD10" i="10"/>
  <c r="AE10" i="10"/>
  <c r="AE43" i="10" s="1"/>
  <c r="AD43" i="10"/>
  <c r="AJ13" i="8"/>
  <c r="L13" i="8" s="1"/>
  <c r="L10" i="8"/>
  <c r="AJ10" i="8"/>
  <c r="AI10" i="8"/>
  <c r="I34" i="9"/>
  <c r="I12" i="9"/>
  <c r="S30" i="3" s="1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K40" i="8"/>
  <c r="I40" i="8"/>
  <c r="H40" i="8"/>
  <c r="G40" i="8"/>
  <c r="F40" i="8"/>
  <c r="E40" i="8"/>
  <c r="AE38" i="8"/>
  <c r="AD38" i="8"/>
  <c r="AE37" i="8"/>
  <c r="AD37" i="8"/>
  <c r="AF37" i="8" s="1"/>
  <c r="AE35" i="8"/>
  <c r="AD35" i="8"/>
  <c r="AE34" i="8"/>
  <c r="AD34" i="8"/>
  <c r="C34" i="8"/>
  <c r="C40" i="8" s="1"/>
  <c r="AE33" i="8"/>
  <c r="AD33" i="8"/>
  <c r="AE32" i="8"/>
  <c r="AD32" i="8"/>
  <c r="AH31" i="8"/>
  <c r="AE31" i="8"/>
  <c r="AD31" i="8"/>
  <c r="AE30" i="8"/>
  <c r="AD30" i="8"/>
  <c r="AE29" i="8"/>
  <c r="AD29" i="8"/>
  <c r="AE28" i="8"/>
  <c r="AD28" i="8"/>
  <c r="AE27" i="8"/>
  <c r="AF27" i="8" s="1"/>
  <c r="AE26" i="8"/>
  <c r="AD26" i="8"/>
  <c r="AE25" i="8"/>
  <c r="AE24" i="8"/>
  <c r="AD24" i="8"/>
  <c r="AE23" i="8"/>
  <c r="AD23" i="8"/>
  <c r="AE22" i="8"/>
  <c r="AF22" i="8" s="1"/>
  <c r="AD22" i="8"/>
  <c r="AE21" i="8"/>
  <c r="AD21" i="8"/>
  <c r="AE20" i="8"/>
  <c r="AD20" i="8"/>
  <c r="AE19" i="8"/>
  <c r="AD19" i="8"/>
  <c r="AE18" i="8"/>
  <c r="AF18" i="8" s="1"/>
  <c r="AD18" i="8"/>
  <c r="AE17" i="8"/>
  <c r="AD17" i="8"/>
  <c r="AE16" i="8"/>
  <c r="AF16" i="8" s="1"/>
  <c r="AH15" i="8"/>
  <c r="AE15" i="8"/>
  <c r="AD15" i="8"/>
  <c r="AE14" i="8"/>
  <c r="AF14" i="8" s="1"/>
  <c r="AD14" i="8"/>
  <c r="AH12" i="8"/>
  <c r="AE12" i="8"/>
  <c r="AD12" i="8"/>
  <c r="AH11" i="8"/>
  <c r="AE11" i="8"/>
  <c r="AF11" i="8" s="1"/>
  <c r="AD11" i="8"/>
  <c r="AH10" i="8"/>
  <c r="J10" i="8" s="1"/>
  <c r="J40" i="8" s="1"/>
  <c r="AE13" i="8" l="1"/>
  <c r="AD13" i="8"/>
  <c r="L40" i="8"/>
  <c r="AF20" i="8"/>
  <c r="AF24" i="8"/>
  <c r="AF12" i="8"/>
  <c r="AF13" i="8"/>
  <c r="AF29" i="8"/>
  <c r="AF30" i="8"/>
  <c r="AF31" i="8"/>
  <c r="AF34" i="8"/>
  <c r="AF19" i="8"/>
  <c r="AF10" i="10"/>
  <c r="D48" i="10"/>
  <c r="AF43" i="10"/>
  <c r="AF17" i="8"/>
  <c r="AF32" i="8"/>
  <c r="AF15" i="8"/>
  <c r="AF28" i="8"/>
  <c r="AF33" i="8"/>
  <c r="AF23" i="8"/>
  <c r="AF26" i="8"/>
  <c r="AF21" i="8"/>
  <c r="AF38" i="8"/>
  <c r="AF35" i="8"/>
  <c r="AD10" i="8"/>
  <c r="AD40" i="8" s="1"/>
  <c r="AE10" i="8"/>
  <c r="AF10" i="8" s="1"/>
  <c r="D34" i="8"/>
  <c r="D40" i="8" s="1"/>
  <c r="D42" i="8" s="1"/>
  <c r="D43" i="8" s="1"/>
  <c r="U29" i="3"/>
  <c r="AE40" i="8" l="1"/>
  <c r="D49" i="10"/>
  <c r="D51" i="10"/>
  <c r="D45" i="8"/>
  <c r="AF40" i="8"/>
  <c r="C34" i="6"/>
  <c r="D34" i="6" s="1"/>
  <c r="J10" i="6"/>
  <c r="AI10" i="6"/>
  <c r="AH10" i="6"/>
  <c r="D48" i="8" l="1"/>
  <c r="D46" i="8"/>
  <c r="I20" i="7"/>
  <c r="S29" i="3" s="1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D41" i="6" s="1"/>
  <c r="D42" i="6" s="1"/>
  <c r="C39" i="6"/>
  <c r="AE37" i="6"/>
  <c r="AD37" i="6"/>
  <c r="AE36" i="6"/>
  <c r="AF36" i="6" s="1"/>
  <c r="AD36" i="6"/>
  <c r="AE35" i="6"/>
  <c r="AF35" i="6" s="1"/>
  <c r="AD35" i="6"/>
  <c r="AE34" i="6"/>
  <c r="AD34" i="6"/>
  <c r="AE33" i="6"/>
  <c r="AD33" i="6"/>
  <c r="AE32" i="6"/>
  <c r="AF32" i="6" s="1"/>
  <c r="AD32" i="6"/>
  <c r="AH31" i="6"/>
  <c r="AE31" i="6"/>
  <c r="AD31" i="6"/>
  <c r="AE30" i="6"/>
  <c r="AF30" i="6" s="1"/>
  <c r="AD30" i="6"/>
  <c r="AE29" i="6"/>
  <c r="AF29" i="6" s="1"/>
  <c r="AD29" i="6"/>
  <c r="AE28" i="6"/>
  <c r="AF28" i="6" s="1"/>
  <c r="AD28" i="6"/>
  <c r="AE27" i="6"/>
  <c r="AF27" i="6" s="1"/>
  <c r="AE26" i="6"/>
  <c r="AD26" i="6"/>
  <c r="AE25" i="6"/>
  <c r="AE24" i="6"/>
  <c r="AD24" i="6"/>
  <c r="AE23" i="6"/>
  <c r="AF23" i="6" s="1"/>
  <c r="AD23" i="6"/>
  <c r="AE22" i="6"/>
  <c r="AD22" i="6"/>
  <c r="AE21" i="6"/>
  <c r="AD21" i="6"/>
  <c r="AE20" i="6"/>
  <c r="AD20" i="6"/>
  <c r="AE19" i="6"/>
  <c r="AF19" i="6" s="1"/>
  <c r="AD19" i="6"/>
  <c r="AE18" i="6"/>
  <c r="AD18" i="6"/>
  <c r="AE17" i="6"/>
  <c r="AD17" i="6"/>
  <c r="AE16" i="6"/>
  <c r="AF16" i="6" s="1"/>
  <c r="AH15" i="6"/>
  <c r="AE15" i="6"/>
  <c r="AD15" i="6"/>
  <c r="AF15" i="6" s="1"/>
  <c r="AE14" i="6"/>
  <c r="AF14" i="6" s="1"/>
  <c r="AD14" i="6"/>
  <c r="AE13" i="6"/>
  <c r="AD13" i="6"/>
  <c r="AH12" i="6"/>
  <c r="AE12" i="6"/>
  <c r="AF12" i="6" s="1"/>
  <c r="AD12" i="6"/>
  <c r="AH11" i="6"/>
  <c r="AE11" i="6"/>
  <c r="AD11" i="6"/>
  <c r="AE10" i="6"/>
  <c r="AD10" i="6"/>
  <c r="AF17" i="6" l="1"/>
  <c r="AF21" i="6"/>
  <c r="AF18" i="6"/>
  <c r="AF13" i="6"/>
  <c r="AF33" i="6"/>
  <c r="AE39" i="6"/>
  <c r="AF39" i="6" s="1"/>
  <c r="AF11" i="6"/>
  <c r="AF20" i="6"/>
  <c r="AF31" i="6"/>
  <c r="AF26" i="6"/>
  <c r="AF22" i="6"/>
  <c r="AF37" i="6"/>
  <c r="AF24" i="6"/>
  <c r="AF34" i="6"/>
  <c r="AD39" i="6"/>
  <c r="D44" i="6"/>
  <c r="AF10" i="6"/>
  <c r="S28" i="3"/>
  <c r="D45" i="6" l="1"/>
  <c r="D47" i="6"/>
  <c r="AH11" i="4"/>
  <c r="AH15" i="4"/>
  <c r="AH31" i="4"/>
  <c r="AH12" i="4"/>
  <c r="I35" i="5" l="1"/>
  <c r="I50" i="5"/>
  <c r="I16" i="5"/>
  <c r="U28" i="3" s="1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D41" i="4" s="1"/>
  <c r="D42" i="4" s="1"/>
  <c r="C39" i="4"/>
  <c r="AE37" i="4"/>
  <c r="AD37" i="4"/>
  <c r="AE36" i="4"/>
  <c r="AF36" i="4" s="1"/>
  <c r="AD36" i="4"/>
  <c r="AE35" i="4"/>
  <c r="AF35" i="4" s="1"/>
  <c r="AD35" i="4"/>
  <c r="AE34" i="4"/>
  <c r="AD34" i="4"/>
  <c r="AE33" i="4"/>
  <c r="AD33" i="4"/>
  <c r="AE32" i="4"/>
  <c r="AF32" i="4" s="1"/>
  <c r="AD32" i="4"/>
  <c r="AE31" i="4"/>
  <c r="AD31" i="4"/>
  <c r="AE30" i="4"/>
  <c r="AD30" i="4"/>
  <c r="AE29" i="4"/>
  <c r="AD29" i="4"/>
  <c r="AE28" i="4"/>
  <c r="AF28" i="4" s="1"/>
  <c r="AD28" i="4"/>
  <c r="AE27" i="4"/>
  <c r="AF27" i="4" s="1"/>
  <c r="AE26" i="4"/>
  <c r="AD26" i="4"/>
  <c r="AF26" i="4" s="1"/>
  <c r="AE25" i="4"/>
  <c r="AE24" i="4"/>
  <c r="AD24" i="4"/>
  <c r="AE23" i="4"/>
  <c r="AF23" i="4" s="1"/>
  <c r="AD23" i="4"/>
  <c r="AE22" i="4"/>
  <c r="AF22" i="4" s="1"/>
  <c r="AD22" i="4"/>
  <c r="AE21" i="4"/>
  <c r="AD21" i="4"/>
  <c r="AE20" i="4"/>
  <c r="AD20" i="4"/>
  <c r="AE19" i="4"/>
  <c r="AF19" i="4" s="1"/>
  <c r="AD19" i="4"/>
  <c r="AE18" i="4"/>
  <c r="AF18" i="4" s="1"/>
  <c r="AD18" i="4"/>
  <c r="AE17" i="4"/>
  <c r="AD17" i="4"/>
  <c r="AE16" i="4"/>
  <c r="AF16" i="4" s="1"/>
  <c r="AE15" i="4"/>
  <c r="AD15" i="4"/>
  <c r="AE14" i="4"/>
  <c r="AD14" i="4"/>
  <c r="AE13" i="4"/>
  <c r="AD13" i="4"/>
  <c r="AF13" i="4" s="1"/>
  <c r="AE12" i="4"/>
  <c r="AD12" i="4"/>
  <c r="AE11" i="4"/>
  <c r="AD11" i="4"/>
  <c r="AE10" i="4"/>
  <c r="AD10" i="4"/>
  <c r="AF20" i="4" l="1"/>
  <c r="AF24" i="4"/>
  <c r="AF29" i="4"/>
  <c r="AF33" i="4"/>
  <c r="AF37" i="4"/>
  <c r="AF21" i="4"/>
  <c r="AF30" i="4"/>
  <c r="AF34" i="4"/>
  <c r="AF17" i="4"/>
  <c r="AF10" i="4"/>
  <c r="AF14" i="4"/>
  <c r="AF11" i="4"/>
  <c r="AF15" i="4"/>
  <c r="AF31" i="4"/>
  <c r="AF12" i="4"/>
  <c r="AD39" i="4"/>
  <c r="AE39" i="4"/>
  <c r="S27" i="3"/>
  <c r="S39" i="3" s="1"/>
  <c r="S132" i="3" s="1"/>
  <c r="D44" i="4" l="1"/>
  <c r="AF39" i="4"/>
  <c r="I25" i="2"/>
  <c r="D45" i="4" l="1"/>
  <c r="D47" i="4"/>
  <c r="I40" i="2"/>
  <c r="U27" i="3" s="1"/>
  <c r="AC39" i="1"/>
  <c r="AB39" i="1"/>
  <c r="AA39" i="1"/>
  <c r="Z39" i="1"/>
  <c r="Y39" i="1"/>
  <c r="X39" i="1"/>
  <c r="W39" i="1"/>
  <c r="U39" i="1"/>
  <c r="S39" i="1"/>
  <c r="Q39" i="1"/>
  <c r="O39" i="1"/>
  <c r="M39" i="1"/>
  <c r="K39" i="1"/>
  <c r="I39" i="1"/>
  <c r="G39" i="1"/>
  <c r="E39" i="1"/>
  <c r="AE37" i="1"/>
  <c r="AD37" i="1"/>
  <c r="AE36" i="1"/>
  <c r="AD36" i="1"/>
  <c r="AE35" i="1"/>
  <c r="AD35" i="1"/>
  <c r="AE34" i="1"/>
  <c r="AD34" i="1"/>
  <c r="C39" i="1"/>
  <c r="AD33" i="1"/>
  <c r="AE32" i="1"/>
  <c r="AD32" i="1"/>
  <c r="AE31" i="1"/>
  <c r="AE30" i="1"/>
  <c r="AE29" i="1"/>
  <c r="AD29" i="1"/>
  <c r="AE28" i="1"/>
  <c r="AD28" i="1"/>
  <c r="AE27" i="1"/>
  <c r="AF27" i="1" s="1"/>
  <c r="AE26" i="1"/>
  <c r="AD26" i="1"/>
  <c r="AE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F16" i="1" s="1"/>
  <c r="AD15" i="1"/>
  <c r="AE14" i="1"/>
  <c r="AD14" i="1"/>
  <c r="AE12" i="1"/>
  <c r="AE11" i="1"/>
  <c r="AD11" i="1"/>
  <c r="H39" i="1"/>
  <c r="T39" i="1"/>
  <c r="R39" i="1"/>
  <c r="P39" i="1"/>
  <c r="U39" i="3" l="1"/>
  <c r="U132" i="3" s="1"/>
  <c r="V27" i="3"/>
  <c r="V28" i="3" s="1"/>
  <c r="V29" i="3" s="1"/>
  <c r="V30" i="3" s="1"/>
  <c r="V31" i="3" s="1"/>
  <c r="V32" i="3" s="1"/>
  <c r="AF19" i="1"/>
  <c r="AF26" i="1"/>
  <c r="AF14" i="1"/>
  <c r="AF36" i="1"/>
  <c r="AF17" i="1"/>
  <c r="AF23" i="1"/>
  <c r="AF21" i="1"/>
  <c r="AF18" i="1"/>
  <c r="AF20" i="1"/>
  <c r="AF22" i="1"/>
  <c r="AF24" i="1"/>
  <c r="AF35" i="1"/>
  <c r="D39" i="1"/>
  <c r="D41" i="1" s="1"/>
  <c r="D42" i="1" s="1"/>
  <c r="AF11" i="1"/>
  <c r="N39" i="1"/>
  <c r="V39" i="1"/>
  <c r="AF29" i="1"/>
  <c r="AF32" i="1"/>
  <c r="AF37" i="1"/>
  <c r="L39" i="1"/>
  <c r="AF28" i="1"/>
  <c r="AF34" i="1"/>
  <c r="AE13" i="1"/>
  <c r="AD13" i="1"/>
  <c r="AD10" i="1"/>
  <c r="J39" i="1"/>
  <c r="AD12" i="1"/>
  <c r="AF12" i="1" s="1"/>
  <c r="AD31" i="1"/>
  <c r="AF31" i="1" s="1"/>
  <c r="F39" i="1"/>
  <c r="AE15" i="1"/>
  <c r="AF15" i="1" s="1"/>
  <c r="AD30" i="1"/>
  <c r="AF30" i="1" s="1"/>
  <c r="AE33" i="1"/>
  <c r="AF33" i="1" s="1"/>
  <c r="AE10" i="1" l="1"/>
  <c r="AF10" i="1" s="1"/>
  <c r="AD39" i="1"/>
  <c r="AF13" i="1"/>
  <c r="AE39" i="1" l="1"/>
  <c r="D44" i="1" s="1"/>
  <c r="AF39" i="1" l="1"/>
  <c r="D47" i="1"/>
  <c r="D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3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<sst xmlns="http://schemas.openxmlformats.org/spreadsheetml/2006/main" count="1474" uniqueCount="294">
  <si>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</si>
  <si>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</si>
  <si>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สำนักงานประปาสาขาทุ่งมหาเมฆ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</si>
  <si>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</si>
  <si>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</si>
  <si>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</si>
  <si>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</si>
  <si>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</si>
  <si>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</si>
  <si>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</si>
  <si>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</si>
  <si>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</si>
  <si>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</si>
  <si>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</si>
  <si>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</si>
  <si>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</si>
  <si>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</si>
  <si>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</si>
  <si>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</si>
  <si>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</si>
  <si>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</si>
  <si>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</si>
  <si>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</si>
  <si>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</si>
  <si>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</si>
  <si>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</si>
  <si>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</si>
  <si>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</si>
  <si>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</si>
  <si>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</si>
  <si>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</si>
  <si>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</si>
  <si>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>แบบ สขร.1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</si>
  <si>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</si>
  <si>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</si>
  <si>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</si>
  <si>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</si>
  <si>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</si>
  <si>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</si>
  <si>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</si>
  <si>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</si>
  <si>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</si>
  <si>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</si>
  <si>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</si>
  <si>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</si>
  <si>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</si>
  <si>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</si>
  <si>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</si>
  <si>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</si>
  <si>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</si>
  <si>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</si>
  <si>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</si>
  <si>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</si>
  <si>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ü</t>
  </si>
  <si>
    <t>เสนอราคาต่ำสุด</t>
  </si>
  <si>
    <t>และมีคุณสมบัติครบถ้วน</t>
  </si>
  <si>
    <t>e-bidding</t>
  </si>
  <si>
    <t>เสนอราคารายเดียว</t>
  </si>
  <si>
    <t>รวมทั้งสิ้น 1 รายการ</t>
  </si>
  <si>
    <t>สรุปผลการดำเนินการจัดซื้อจัดจ้าง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</si>
  <si>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</si>
  <si>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</si>
  <si>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</si>
  <si>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</si>
  <si>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</si>
  <si>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</si>
  <si>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</si>
  <si>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</si>
  <si>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</si>
  <si>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</si>
  <si>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</si>
  <si>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งบลงทุน - งานซื้อ/จ้าง (สาขาดำเนินการเอง)</t>
  </si>
  <si>
    <t>บจก.ออฟฟิศเมท (ไทย)</t>
  </si>
  <si>
    <t>หจก.เค.ที. เมนเดอร์</t>
  </si>
  <si>
    <t>งบทำการ - ค่าจ้างเหมาเปลี่ยนและยกย้ายมาตรวัดน้ำ</t>
  </si>
  <si>
    <t>และงานที่เกี่ยวข้อง พื้นที่สำนักงานประปาสาขาทุ่งมหาเมฆ</t>
  </si>
  <si>
    <t>บจก.บุญพิศลย์การช่าง</t>
  </si>
  <si>
    <t>งบทำการ - ค่าจ้างเหมาซ่อมท่อแตกท่อรั่ว</t>
  </si>
  <si>
    <t>พื้นที่สำนักงานประปาสาขาทุ่งมหาเมฆ</t>
  </si>
  <si>
    <t>งานจ้างซ่อมท่อประปาแตกรั่ว พร้อมงานที่เกี่ยวข้อง</t>
  </si>
  <si>
    <t>งบประมาณปี 2567</t>
  </si>
  <si>
    <t>งานซื้อเครื่องรับโทรศัพท์แบบไร้สาย จำนวน 4 เครื่อง</t>
  </si>
  <si>
    <t>ของ สสท. เลขที่ ซล05-04-67</t>
  </si>
  <si>
    <t>หจก.โอพีเอ็ม แอนด์ ซัพพลายส์</t>
  </si>
  <si>
    <t>ลงวันที่ 2 ตุลาคม 2566</t>
  </si>
  <si>
    <t>บจก.คิวโซลูชั่น</t>
  </si>
  <si>
    <t>งานซื้อเครื่องวัดค่าความขุ่นและปริมาณคลอรีนสำหรับ</t>
  </si>
  <si>
    <t>บจก.ฮานนา อินสทรูเม้นท์ส (ประเทศไทย)</t>
  </si>
  <si>
    <t>ใช้งานภาคสนาม ของ สซท.กรร.สสท.</t>
  </si>
  <si>
    <t>PO 3300061654</t>
  </si>
  <si>
    <t>เลขที่ ซล05-03-67</t>
  </si>
  <si>
    <t>หจก.เคซายน์แล็บ</t>
  </si>
  <si>
    <t>ลงวันที่ 9 ตุลาคม 2566</t>
  </si>
  <si>
    <t>บจก.บัมเบิ้ลบี เอ็นเทอร์ไพรส์</t>
  </si>
  <si>
    <t>งานจ้างปรับปรุงถอดเปลี่ยน ยก / ย้าย มาตรวัดน้ำ</t>
  </si>
  <si>
    <t>PO 3300061883</t>
  </si>
  <si>
    <t>เลขที่ มบ05-01-67</t>
  </si>
  <si>
    <t>ลงวันที่ 19 ตุลาคม 2566</t>
  </si>
  <si>
    <t>งานจ้างย้ายจุดติดตั้งสายสื่อสารของ สสท.</t>
  </si>
  <si>
    <t>หจก.เอ็น พี เทเลโฟน เน็ทเวิร์ค</t>
  </si>
  <si>
    <t>เลขที่ จท05-01-67</t>
  </si>
  <si>
    <t>บจก.วีซายน์ พรอสเพอริที (สำนักงานใหญ่)</t>
  </si>
  <si>
    <t>PO 3300061939</t>
  </si>
  <si>
    <t>ลงวันที่ 20 ตุลาคม 2566</t>
  </si>
  <si>
    <t>หจก.พี เอส เทเลคอม เซลส์แอนด์เซอร์วิส</t>
  </si>
  <si>
    <t>สรุปผลการดำเนินการจัดซื้อจัดจ้างในรอบเดือน ตุลาคม 2566 (วิธีเฉพาะเจาะจง)</t>
  </si>
  <si>
    <t>วันที่ 1-31 ตุลาคม 2566</t>
  </si>
  <si>
    <t>รวมทั้งสิ้น 4 รายการ</t>
  </si>
  <si>
    <t xml:space="preserve">สรุปผลการจัดซื้อจัดจ้างกับผู้ประกอบการ SMEs สะสม ต.ค. 66 </t>
  </si>
  <si>
    <t>สรุปผลการดำเนินการจัดซื้อจัดจ้างในรอบเดือน ตุลาคม 2566 (วิธี e-bidding)</t>
  </si>
  <si>
    <t>PO 3300061303</t>
  </si>
  <si>
    <t>เลขที่ ซป05-01-67</t>
  </si>
  <si>
    <t>ผลการจัดซื้อจัดจ้าง SME ที่ทำได้สะสม ต.ค.66</t>
  </si>
  <si>
    <t>งานซื้อเครื่องรับโทรศัพท์แบบไร้สาย</t>
  </si>
  <si>
    <t>งานซื้อเครื่องวัดค่าความขุ่นและปริมาณคลอรีนสำหรับใช้งานภาคสนาม</t>
  </si>
  <si>
    <t>งบทำการ - ค่าจ้างเหมาบริการอื่น</t>
  </si>
  <si>
    <t>- งานย้ายจุดติดตั้งสายสื่อสาร</t>
  </si>
  <si>
    <t>2567</t>
  </si>
  <si>
    <t>ตค.66</t>
  </si>
  <si>
    <t>PO 3300061361</t>
  </si>
  <si>
    <t>สรุปผลการดำเนินการจัดซื้อจัดจ้างในรอบเดือน พฤศจิกายน 2566 (วิธีเฉพาะเจาะจง)</t>
  </si>
  <si>
    <t>วันที่ 1-30 พฤศจิกายน 2566</t>
  </si>
  <si>
    <t>สรุปผลการดำเนินการจัดซื้อจัดจ้างในรอบเดือน พฤศจิกายน 2566 (วิธี e-bidding)</t>
  </si>
  <si>
    <t>สรุปผลการดำเนินการจัดซื้อจัดจ้างในรอบเดือน พฤศจิกายน 2566 (วิธีคัดเลือก)</t>
  </si>
  <si>
    <t>งานจ้างซ่อมบำรุงถบรรทุก 4 ล้อ หมายเลขทะเบียน</t>
  </si>
  <si>
    <t>บจก.วิจิตรออโต้ไทร์</t>
  </si>
  <si>
    <t>ถฬ-2307 จำนวน 1 คัน ของ สปน.กรร.สสท.</t>
  </si>
  <si>
    <t>บจก.เอ็นพี ซาบิสุ (สำนักงานใหญ่)</t>
  </si>
  <si>
    <t>PO 3300062315</t>
  </si>
  <si>
    <t>เลขที่ จท05-02-67</t>
  </si>
  <si>
    <t>บจก.คาร์เซอร์เคิล แอนด์ เซอร์วิส</t>
  </si>
  <si>
    <t>ลงวันที่ 13 พฤศจิกายน 2566</t>
  </si>
  <si>
    <t>งานจ้างก่อสร้างวางท่อประปาในโครงการจัดสรร, ย้ายแนวท่อ</t>
  </si>
  <si>
    <t>บจก.โอสิริ แอนด์ ซันส์</t>
  </si>
  <si>
    <t>ประปา, ติดตั้งหัวดับเพลิง และงานที่เกี่ยวข้อง</t>
  </si>
  <si>
    <t>PO 3300062333</t>
  </si>
  <si>
    <t>ลงวันที่ 14 พฤศจิกายน 2566</t>
  </si>
  <si>
    <t>สัญญาเลขที่ วธ05-01-67</t>
  </si>
  <si>
    <t>รวมทั้งสิ้น 2 รายการ</t>
  </si>
  <si>
    <t>งานจ้างสำรวจหาจุดรั่วในระบบจ่ายน้ำ</t>
  </si>
  <si>
    <t xml:space="preserve">     บจก.ไฮโดร อีควิปเมนท์      ซัพพลาย แอนด์ เซอร์วิส</t>
  </si>
  <si>
    <t>บจก.ไฮโดร อีควิปเมนท์ ซัพพลาย แอนด์ เซอร์วิส</t>
  </si>
  <si>
    <t>PO 3300062311</t>
  </si>
  <si>
    <t>สัญญาเลขที่ สร05-01-67</t>
  </si>
  <si>
    <t>บจก.ไทย แดนวอเตอร์</t>
  </si>
  <si>
    <t>งานจ้างปรับปรุง ถอดเปลี่ยนมาตรวัดน้ำครบวาระ</t>
  </si>
  <si>
    <t>PO 3300062370</t>
  </si>
  <si>
    <t>สัญญาเลขที่ มว05-01-67</t>
  </si>
  <si>
    <t>ลงวันที่ 15 พฤศจิกายน 2566</t>
  </si>
  <si>
    <t>งานจ้างติดตั้งประปา, งานเพิ่ม/ลดขนาดมาตรวัดน้ำ</t>
  </si>
  <si>
    <t>คัดเลิอก</t>
  </si>
  <si>
    <t>หจก.เกื้ออุไร</t>
  </si>
  <si>
    <t>และงานที่เกี่ยวข้อง สัญญาเลขที่ ตม05-01-67</t>
  </si>
  <si>
    <t>บจก. โอสิริ แอนด์ ซันส์</t>
  </si>
  <si>
    <t>PO 3300062577</t>
  </si>
  <si>
    <t>บจก.เจริญพาณิชย์การช่าง</t>
  </si>
  <si>
    <t>ลงวันที่ 29 พฤศจิกายน 2566</t>
  </si>
  <si>
    <t xml:space="preserve">สรุปผลการจัดซื้อจัดจ้างกับผู้ประกอบการ SMEs สะสม พ.ย. 66 </t>
  </si>
  <si>
    <t>งบทำการ - งานค่าซ่อมแซมและบำรุงยานพาหนะ</t>
  </si>
  <si>
    <t>ค่าซ่อมแซมและบำรุงยานพาหนะ</t>
  </si>
  <si>
    <t xml:space="preserve">งบลงทุน - งานขยายเขต - รับจ้างงาน 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</si>
  <si>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</si>
  <si>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</si>
  <si>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งบลงทุน  - งานขยายเขต - ติดตั้งประปาใหม่</t>
  </si>
  <si>
    <t>พย.66</t>
  </si>
  <si>
    <t>ธค.66</t>
  </si>
  <si>
    <t>มค.67</t>
  </si>
  <si>
    <t>กพ.67</t>
  </si>
  <si>
    <t>มีค.67</t>
  </si>
  <si>
    <t>เมย.67</t>
  </si>
  <si>
    <t>พค.67</t>
  </si>
  <si>
    <t>มิย.67</t>
  </si>
  <si>
    <t>กค.67</t>
  </si>
  <si>
    <t>สค.67</t>
  </si>
  <si>
    <t>กย.67</t>
  </si>
  <si>
    <t>สรุปผลการดำเนินการจัดซื้อจัดจ้างในรอบเดือน ธันวาคม 2566 (วิธีเฉพาะเจาะจง)</t>
  </si>
  <si>
    <t>วันที่ 1-31 ธันวาคม 2566</t>
  </si>
  <si>
    <t>งานจ้างกก่อสร้างวางท่อประปาและงานที่เกี่ยวข้อง</t>
  </si>
  <si>
    <t>บจก.สุทธิพร การโยธา</t>
  </si>
  <si>
    <t>ด้านลดน้ำสูญเสีย พื้นที่สำนักงานประปาสาขาทุ่งมหาเมฆ</t>
  </si>
  <si>
    <t>PO 3300062760</t>
  </si>
  <si>
    <t>สัญญาเลขที่ ป05-04-67</t>
  </si>
  <si>
    <t>ลงวันที่ 12 ธันวาคม 2566</t>
  </si>
  <si>
    <t>PO 3300062814</t>
  </si>
  <si>
    <t>สัญญาเลขที่ ป05-05-67</t>
  </si>
  <si>
    <t>ลงวันที่ 14 ธันวาคม 2566</t>
  </si>
  <si>
    <t>งานจ้างซ่อมรถบรรทุก 4 ล้อ ของ สกส.กรร.สสท.</t>
  </si>
  <si>
    <t>หมายเลขทะเบียน 2กบ - 2234 จำนวน 1 คัน</t>
  </si>
  <si>
    <t>PO 3300062833</t>
  </si>
  <si>
    <t>เลขที่ จท05-03-67</t>
  </si>
  <si>
    <t>ลงวันที่ 15 ธันวาคม 2566</t>
  </si>
  <si>
    <t>รวมทั้งสิ้น 3 รายการ</t>
  </si>
  <si>
    <t>งบลงทุน - งานปรับปรุงท่อเพื่อลดน้ำสูญเสีย</t>
  </si>
  <si>
    <t>ผลการจัดซื้อจัดจ้าง SME ที่ทำได้สะสม ธ.ค.66</t>
  </si>
  <si>
    <t xml:space="preserve">สรุปผลการจัดซื้อจัดจ้างกับผู้ประกอบการ SMEs สะสม ธ.ค. 66 </t>
  </si>
  <si>
    <t>งานซื้อกระดาษชำระเพื่อใช้สำหรับห้องน้ำ สสท.</t>
  </si>
  <si>
    <t>บจก.เจนเทิล แคร์</t>
  </si>
  <si>
    <t>จำนวน 15 box เลขที่ ซท05-01-67</t>
  </si>
  <si>
    <t>PO 3300063047</t>
  </si>
  <si>
    <t>หจก.อมรชัยพานิช 1996</t>
  </si>
  <si>
    <t>ลงวันที่ 5 มกราคม 2567</t>
  </si>
  <si>
    <t>บจก.เพิ่มมิตรกรุ๊ป</t>
  </si>
  <si>
    <t>สรุปผลการดำเนินการจัดซื้อจัดจ้างในรอบเดือน มกราคม 2567 (วิธีเฉพาะเจาะจง)</t>
  </si>
  <si>
    <t>วันที่ 1-31 มกราคม 2567</t>
  </si>
  <si>
    <t>งานจ้างก่อสร้างววางท่อประปาและงานที่เกี่ยวข้อง</t>
  </si>
  <si>
    <t>บจก.โอสิริแอนด์ซันส์</t>
  </si>
  <si>
    <t>หจก.ดิลกพัฒนา เอนจิเนียริ่ง</t>
  </si>
  <si>
    <t>สัญญาเลขที่ ป05-01-67</t>
  </si>
  <si>
    <t>บจก.ภัทรสิน คอนสตรัคชั่น แอนด์ เซอร์วิส (2547)</t>
  </si>
  <si>
    <t>PO 3300063091</t>
  </si>
  <si>
    <t>ลงวันที่ 9 มกราคม 2567</t>
  </si>
  <si>
    <t>บจก.สุทธิพรการโยธา</t>
  </si>
  <si>
    <t xml:space="preserve">งานจ้างก่อสร้างววางท่อประปาและงานที่เกี่ยวข้อง </t>
  </si>
  <si>
    <t>ด้านปรับปรุงกำลังน้ำ (กรณีเร่งด่วน)</t>
  </si>
  <si>
    <t>PO 3300063098</t>
  </si>
  <si>
    <t>พื้นที่เขตบางรัก และเขตบางคอแหลม</t>
  </si>
  <si>
    <t>สัญญาเลขที่ ปป05-01-67</t>
  </si>
  <si>
    <t>สรุปผลการดำเนินการจัดซื้อจัดจ้างในรอบเดือน มกราคม 2567 (วิธี e-bidding)</t>
  </si>
  <si>
    <t>งบลงทุน - งานเปลี่ยนท่อ (ปรับปรุงกำลังน้ำ)</t>
  </si>
  <si>
    <t>งานซื้อกระดาษชำระ สำหรับใช้ใน สสท. จำนวน 15 box</t>
  </si>
  <si>
    <t>สรุปผลการจัดซื้อจัดจ้างกับผู้ประกอบการ SMEs สะสม ม.ค. 67</t>
  </si>
  <si>
    <t>ผลการจัดซื้อจัดจ้าง SME ที่ทำได้สะสม ม.ค.67</t>
  </si>
  <si>
    <t>งบทำการ - วัสดุสำนักงาน งานบ้าน งานครัว</t>
  </si>
  <si>
    <t>สะสม</t>
  </si>
  <si>
    <t>ปีงบประมาณ 2567 (สะสม)</t>
  </si>
  <si>
    <t>บจก.ปุณยนุช อินเท็นซ</t>
  </si>
  <si>
    <t>PO 3300063462</t>
  </si>
  <si>
    <t>ลงวันที่ 1 กุมภาพันธ์ 2567</t>
  </si>
  <si>
    <t>สัญญาเลขที่ วธ05-02-67</t>
  </si>
  <si>
    <t>งานจ้างเหมาบำรุงรักษาเครื่องปรับอากาศของ สสท.</t>
  </si>
  <si>
    <t>บจก.ราชาแอร์ และ เทคโนโลยี (สำนักงานใหญ่)</t>
  </si>
  <si>
    <t>ระยะเวลา 8 เดือน (เดือน ก.พ. 2567 - ก.ย. 2567)</t>
  </si>
  <si>
    <t>PO 3300063619</t>
  </si>
  <si>
    <t>เลขที่ จท05-04-67</t>
  </si>
  <si>
    <t>บจก.จามจุรี ไฟฟ้า ก่อสร้าง</t>
  </si>
  <si>
    <t>ลงวันที่ 13 กุมภาพันธ์ 2567</t>
  </si>
  <si>
    <t>บจก.โยชัว แอร์เทค</t>
  </si>
  <si>
    <t>งานซื้อถ้วยกระดาษชนิดไม่มีหู ขนาด 6.5 ออนซ์</t>
  </si>
  <si>
    <t>หจก.พัฒนากิจซัพพลายส์ (2018)</t>
  </si>
  <si>
    <t xml:space="preserve">ของ สบก.กรก.สสท. สำหรับกิจกรรม </t>
  </si>
  <si>
    <t>PO 3300063729</t>
  </si>
  <si>
    <t>มหกรรม "Luck Lock Love รักล้นสะพาน"</t>
  </si>
  <si>
    <t>บจก.ชัยกิจ เทรดดิ้ง</t>
  </si>
  <si>
    <t>ลงวันที่ 21 กุมภาพันธ์ 2567</t>
  </si>
  <si>
    <t>เลขที่ ซท05-03-67</t>
  </si>
  <si>
    <t>หจก.เบญจวรรณพาณิชย์</t>
  </si>
  <si>
    <t>PO 3300063754</t>
  </si>
  <si>
    <t>สัญญาเลขที่ ป05-09-67</t>
  </si>
  <si>
    <t>ลงวันที่ 22 กุมภาพันธ์ 2567</t>
  </si>
  <si>
    <t>สรุปผลการดำเนินการจัดซื้อจัดจ้างในรอบเดือน กุมภาพันธ์ 2567 (วิธีเฉพาะเจาะจง)</t>
  </si>
  <si>
    <t>วันที่ 1-29 กุมภาพันธ์ 2567</t>
  </si>
  <si>
    <t>สัญญาเลขที่ ป05-03-67</t>
  </si>
  <si>
    <t>บจก.พงศ์พัช ไฮโดร</t>
  </si>
  <si>
    <t>หจก.อินแอนด์ออนเซอร์วิส</t>
  </si>
  <si>
    <t>PO 3300063716</t>
  </si>
  <si>
    <t>สรุปผลการดำเนินการจัดซื้อจัดจ้างในรอบเดือน กุมภาพันธ์ 2567 (วิธี e-bidding)</t>
  </si>
  <si>
    <t>สรุปผลการจัดซื้อจัดจ้างกับผู้ประกอบการ SMEs สะสม ก.พ. 67</t>
  </si>
  <si>
    <t>งบลงทุน - งานจ้าง - งานขยายเขต - รับจ้างงาน</t>
  </si>
  <si>
    <t xml:space="preserve">  งานจ้างเหมาบำรุงรักษาเครื่องปรับอากาศ ระยะเวลา 8 เดือน</t>
  </si>
  <si>
    <t>ค่าซ่อมแซมและบำรุงรักษาเครื่องปรับอากาศ</t>
  </si>
  <si>
    <t>งบทำการ - ค่าซ่อมแซมและบำรุงรักษาเครื่องปรับอากาศ</t>
  </si>
  <si>
    <t>ค่าโฆษณาและประชาสัมพันธ์</t>
  </si>
  <si>
    <t>งบทำการ - ค่าโฆษณาและประชาสัมพันธ์</t>
  </si>
  <si>
    <t>สรุปผลการดำเนินการจัดซื้อจัดจ้างในรอบเดือน มีนาคม 2567 (วิธีเฉพาะเจาะจง)</t>
  </si>
  <si>
    <t>วันที่ 1-31 มีนาคม 2567</t>
  </si>
  <si>
    <t xml:space="preserve">งานซื้อหมึกพิมพ์ของ สสท. จำนวน 54 กล่อง                 เลขที่ ซท05-02-67 </t>
  </si>
  <si>
    <t>บจก.ทรัพย์อรุณพง</t>
  </si>
  <si>
    <t>เสนอราคาต่ำสุดตามแต่ละรายการ และมีคุณสมบัติครบถ้วน</t>
  </si>
  <si>
    <t>PO 3300063897</t>
  </si>
  <si>
    <t>ลงวันที่ 7 มีนาคม 2567</t>
  </si>
  <si>
    <t>บจก.พี.พี. พริ้นเตอร์ แอนด์ ซัพพลาย</t>
  </si>
  <si>
    <t>PO 3300063899</t>
  </si>
  <si>
    <t>บจก.อัฏฐวิศวกรรม</t>
  </si>
  <si>
    <t>PO 3300063919</t>
  </si>
  <si>
    <t>สัญญาเลขที่ ป05-11-67</t>
  </si>
  <si>
    <t>ลงวันที่ 11 มีนาคม 2567</t>
  </si>
  <si>
    <t>PO 3300063949</t>
  </si>
  <si>
    <t>สัญญาเลขที่ ป05-10-67</t>
  </si>
  <si>
    <t>ลงวันที่ 13 มีนาคม 2567</t>
  </si>
  <si>
    <t>สรุปผลการดำเนินการจัดซื้อจัดจ้างในรอบเดือน มีนาคม 2567 (วิธี e-bidding)</t>
  </si>
  <si>
    <t>สัญญาเลขที่ ป05-07-67</t>
  </si>
  <si>
    <t>บจก.ณัฐวรรณวอเตอร์ไปป์</t>
  </si>
  <si>
    <t>PO 3300063846</t>
  </si>
  <si>
    <t>ลงวันที่ 4 มีนาคม 2567</t>
  </si>
  <si>
    <t>บจก.บิลดิ้ง แคร์</t>
  </si>
  <si>
    <t>สัญญาเลขที่ ป05-06-67</t>
  </si>
  <si>
    <t>PO 3300063893</t>
  </si>
  <si>
    <t>สัญญาเลขที่ ป05-02-67</t>
  </si>
  <si>
    <t>PO 3300063894</t>
  </si>
  <si>
    <t>สรุปผลการจัดซื้อจัดจ้างกับผู้ประกอบการ SMEs สะสม มี.ค. 67</t>
  </si>
  <si>
    <t>ผลการจัดซื้อจัดจ้าง SME ที่ทำได้สะสม มี.ค. 67</t>
  </si>
  <si>
    <t>งบทำการ - ค่าวัสดุคอมพิวเตอร์ และวัสดุไฟฟ้า วิทยุ</t>
  </si>
  <si>
    <t>ค่าวัสดุคอมพิวเตอร์ และวัสดุไฟฟ้า วิทยุ (งานซื้อหมึกพิมพ์ฯ)</t>
  </si>
  <si>
    <t>รวมทั้งสิ้น 27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</si>
</sst>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);[Red]\(#,##0.00\)"/>
    <numFmt numFmtId="188" formatCode="_-* #,##0_-;\-* #,##0_-;_-* &quot;-&quot;??_-;_-@_-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26"/>
      <color theme="1"/>
      <name val="Wingdings"/>
      <charset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Wingdings"/>
      <charset val="2"/>
    </font>
    <font>
      <b/>
      <sz val="26"/>
      <name val="Wingdings"/>
      <charset val="2"/>
    </font>
    <font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b/>
      <sz val="26"/>
      <color theme="1"/>
      <name val="TH SarabunPSK"/>
      <family val="2"/>
    </font>
    <font>
      <sz val="14"/>
      <color rgb="FF7030A0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  <font>
      <b/>
      <sz val="14"/>
      <color rgb="FF7030A0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9" tint="0.79998168889431442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9" tint="0.59999389629810485"/>
        <bgColor theme="9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4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2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3" fontId="3" fillId="0" borderId="1" xfId="1" applyFont="1" applyBorder="1"/>
    <xf numFmtId="43" fontId="3" fillId="0" borderId="4" xfId="1" applyFont="1" applyBorder="1"/>
    <xf numFmtId="43" fontId="3" fillId="0" borderId="2" xfId="1" applyFont="1" applyBorder="1"/>
    <xf numFmtId="0" fontId="3" fillId="0" borderId="1" xfId="0" applyFont="1" applyBorder="1"/>
    <xf numFmtId="43" fontId="2" fillId="0" borderId="1" xfId="1" applyFont="1" applyBorder="1"/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43" fontId="3" fillId="0" borderId="4" xfId="1" applyFont="1" applyFill="1" applyBorder="1"/>
    <xf numFmtId="43" fontId="3" fillId="0" borderId="4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2" xfId="1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43" fontId="3" fillId="2" borderId="4" xfId="1" applyFont="1" applyFill="1" applyBorder="1"/>
    <xf numFmtId="43" fontId="3" fillId="2" borderId="4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3" fillId="2" borderId="1" xfId="1" applyFont="1" applyFill="1" applyBorder="1"/>
    <xf numFmtId="43" fontId="3" fillId="2" borderId="2" xfId="1" applyFont="1" applyFill="1" applyBorder="1"/>
    <xf numFmtId="10" fontId="3" fillId="2" borderId="1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43" fontId="2" fillId="4" borderId="1" xfId="1" applyFont="1" applyFill="1" applyBorder="1"/>
    <xf numFmtId="43" fontId="3" fillId="4" borderId="1" xfId="1" applyFont="1" applyFill="1" applyBorder="1"/>
    <xf numFmtId="43" fontId="5" fillId="4" borderId="1" xfId="1" applyFont="1" applyFill="1" applyBorder="1" applyAlignment="1">
      <alignment horizontal="left" vertical="top" wrapText="1"/>
    </xf>
    <xf numFmtId="43" fontId="3" fillId="4" borderId="1" xfId="1" applyFont="1" applyFill="1" applyBorder="1" applyAlignment="1">
      <alignment horizontal="center"/>
    </xf>
    <xf numFmtId="43" fontId="3" fillId="4" borderId="2" xfId="1" applyFont="1" applyFill="1" applyBorder="1"/>
    <xf numFmtId="10" fontId="3" fillId="4" borderId="1" xfId="2" applyNumberFormat="1" applyFont="1" applyFill="1" applyBorder="1" applyAlignment="1">
      <alignment horizontal="center"/>
    </xf>
    <xf numFmtId="43" fontId="5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0" fontId="2" fillId="0" borderId="0" xfId="0" applyFont="1"/>
    <xf numFmtId="43" fontId="2" fillId="0" borderId="0" xfId="1" applyFont="1" applyBorder="1"/>
    <xf numFmtId="10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2" fillId="0" borderId="0" xfId="1" applyFont="1"/>
    <xf numFmtId="43" fontId="3" fillId="0" borderId="0" xfId="1" applyFont="1"/>
    <xf numFmtId="43" fontId="2" fillId="0" borderId="0" xfId="1" applyFont="1" applyBorder="1" applyAlignment="1"/>
    <xf numFmtId="43" fontId="2" fillId="0" borderId="9" xfId="1" applyFont="1" applyBorder="1"/>
    <xf numFmtId="43" fontId="3" fillId="0" borderId="0" xfId="1" applyFont="1" applyBorder="1"/>
    <xf numFmtId="187" fontId="2" fillId="0" borderId="0" xfId="1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4" fontId="8" fillId="0" borderId="1" xfId="3" applyNumberFormat="1" applyFont="1" applyBorder="1" applyAlignment="1">
      <alignment horizontal="center" vertical="center" wrapText="1"/>
    </xf>
    <xf numFmtId="4" fontId="8" fillId="0" borderId="1" xfId="3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188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/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9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/>
    </xf>
    <xf numFmtId="0" fontId="9" fillId="5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20" fillId="5" borderId="6" xfId="0" applyFont="1" applyFill="1" applyBorder="1"/>
    <xf numFmtId="0" fontId="9" fillId="0" borderId="0" xfId="0" applyFont="1" applyAlignment="1">
      <alignment horizontal="center"/>
    </xf>
    <xf numFmtId="4" fontId="9" fillId="0" borderId="0" xfId="3" applyNumberFormat="1" applyFont="1"/>
    <xf numFmtId="188" fontId="9" fillId="0" borderId="0" xfId="0" applyNumberFormat="1" applyFont="1"/>
    <xf numFmtId="4" fontId="9" fillId="0" borderId="0" xfId="0" applyNumberFormat="1" applyFont="1"/>
    <xf numFmtId="0" fontId="3" fillId="0" borderId="0" xfId="0" applyFont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1" fillId="0" borderId="0" xfId="0" applyFont="1"/>
    <xf numFmtId="4" fontId="22" fillId="3" borderId="0" xfId="0" applyNumberFormat="1" applyFont="1" applyFill="1"/>
    <xf numFmtId="4" fontId="23" fillId="0" borderId="0" xfId="0" applyNumberFormat="1" applyFont="1"/>
    <xf numFmtId="4" fontId="9" fillId="0" borderId="0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0" fontId="21" fillId="0" borderId="0" xfId="0" applyFont="1" applyAlignment="1">
      <alignment horizontal="center"/>
    </xf>
    <xf numFmtId="43" fontId="21" fillId="0" borderId="0" xfId="1" applyFont="1"/>
    <xf numFmtId="43" fontId="2" fillId="3" borderId="1" xfId="1" applyFont="1" applyFill="1" applyBorder="1"/>
    <xf numFmtId="43" fontId="2" fillId="3" borderId="8" xfId="1" applyFont="1" applyFill="1" applyBorder="1"/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9" fontId="3" fillId="0" borderId="0" xfId="1" applyNumberFormat="1" applyFont="1"/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2" fontId="3" fillId="0" borderId="0" xfId="0" applyNumberFormat="1" applyFont="1" applyFill="1"/>
    <xf numFmtId="0" fontId="3" fillId="0" borderId="1" xfId="0" quotePrefix="1" applyFont="1" applyBorder="1"/>
    <xf numFmtId="0" fontId="3" fillId="4" borderId="0" xfId="0" applyFont="1" applyFill="1"/>
    <xf numFmtId="0" fontId="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21" fillId="0" borderId="0" xfId="0" applyFont="1" applyFill="1"/>
    <xf numFmtId="17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" fontId="9" fillId="0" borderId="0" xfId="1" applyNumberFormat="1" applyFont="1" applyBorder="1" applyAlignment="1">
      <alignment vertical="center" wrapText="1"/>
    </xf>
    <xf numFmtId="188" fontId="8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 wrapText="1"/>
    </xf>
    <xf numFmtId="0" fontId="9" fillId="0" borderId="0" xfId="0" applyFont="1" applyBorder="1"/>
    <xf numFmtId="0" fontId="13" fillId="0" borderId="0" xfId="4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1" fillId="0" borderId="0" xfId="0" applyFont="1" applyBorder="1"/>
    <xf numFmtId="0" fontId="9" fillId="0" borderId="0" xfId="0" applyFont="1" applyBorder="1" applyAlignment="1">
      <alignment vertical="center" wrapText="1"/>
    </xf>
    <xf numFmtId="4" fontId="9" fillId="0" borderId="0" xfId="3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12" fillId="5" borderId="5" xfId="4" applyFont="1" applyFill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13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5" borderId="8" xfId="0" applyFont="1" applyFill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3" fillId="10" borderId="0" xfId="0" applyFont="1" applyFill="1"/>
    <xf numFmtId="2" fontId="3" fillId="10" borderId="0" xfId="0" applyNumberFormat="1" applyFont="1" applyFill="1"/>
    <xf numFmtId="0" fontId="3" fillId="11" borderId="0" xfId="0" applyFont="1" applyFill="1"/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3" fillId="12" borderId="0" xfId="0" applyFont="1" applyFill="1"/>
    <xf numFmtId="2" fontId="3" fillId="12" borderId="0" xfId="0" applyNumberFormat="1" applyFont="1" applyFill="1"/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10" xfId="3" applyNumberFormat="1" applyFont="1" applyBorder="1" applyAlignment="1">
      <alignment horizontal="center" vertical="center" wrapText="1"/>
    </xf>
    <xf numFmtId="2" fontId="3" fillId="11" borderId="0" xfId="0" applyNumberFormat="1" applyFont="1" applyFill="1"/>
    <xf numFmtId="0" fontId="9" fillId="0" borderId="0" xfId="0" applyFont="1" applyBorder="1" applyAlignment="1">
      <alignment horizontal="center"/>
    </xf>
    <xf numFmtId="4" fontId="9" fillId="0" borderId="0" xfId="3" applyNumberFormat="1" applyFont="1" applyBorder="1"/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1" fillId="6" borderId="0" xfId="0" applyFont="1" applyFill="1"/>
    <xf numFmtId="0" fontId="21" fillId="6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21" fillId="13" borderId="0" xfId="0" applyFont="1" applyFill="1" applyProtection="1"/>
    <xf numFmtId="0" fontId="21" fillId="13" borderId="0" xfId="0" applyFont="1" applyFill="1" applyBorder="1" applyProtection="1"/>
    <xf numFmtId="0" fontId="25" fillId="8" borderId="0" xfId="0" applyFont="1" applyFill="1" applyProtection="1">
      <protection locked="0"/>
    </xf>
    <xf numFmtId="0" fontId="26" fillId="13" borderId="0" xfId="0" applyFont="1" applyFill="1" applyProtection="1"/>
    <xf numFmtId="0" fontId="26" fillId="14" borderId="0" xfId="0" applyFont="1" applyFill="1" applyProtection="1"/>
    <xf numFmtId="0" fontId="27" fillId="15" borderId="0" xfId="0" applyFont="1" applyFill="1" applyProtection="1"/>
    <xf numFmtId="0" fontId="27" fillId="15" borderId="0" xfId="0" applyFont="1" applyFill="1" applyAlignment="1" applyProtection="1">
      <alignment horizontal="center"/>
    </xf>
    <xf numFmtId="4" fontId="27" fillId="15" borderId="0" xfId="0" applyNumberFormat="1" applyFont="1" applyFill="1" applyProtection="1"/>
    <xf numFmtId="0" fontId="27" fillId="15" borderId="0" xfId="0" applyFont="1" applyFill="1" applyBorder="1" applyProtection="1"/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2" xfId="4" applyFont="1" applyFill="1" applyBorder="1" applyAlignment="1">
      <alignment horizontal="center" vertical="center" wrapText="1"/>
    </xf>
    <xf numFmtId="0" fontId="12" fillId="5" borderId="4" xfId="4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5" borderId="5" xfId="4" applyFont="1" applyFill="1" applyBorder="1" applyAlignment="1">
      <alignment horizontal="center" vertical="center" wrapText="1"/>
    </xf>
    <xf numFmtId="0" fontId="13" fillId="5" borderId="8" xfId="4" applyFont="1" applyFill="1" applyBorder="1" applyAlignment="1">
      <alignment horizontal="center" vertical="center" wrapText="1"/>
    </xf>
    <xf numFmtId="0" fontId="13" fillId="5" borderId="6" xfId="4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4" fontId="8" fillId="0" borderId="6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19" fillId="5" borderId="5" xfId="4" applyFont="1" applyFill="1" applyBorder="1" applyAlignment="1">
      <alignment horizontal="center" vertical="center" wrapText="1"/>
    </xf>
    <xf numFmtId="0" fontId="19" fillId="5" borderId="8" xfId="4" applyFont="1" applyFill="1" applyBorder="1" applyAlignment="1">
      <alignment horizontal="center" vertical="center" wrapText="1"/>
    </xf>
    <xf numFmtId="0" fontId="19" fillId="5" borderId="6" xfId="4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4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12" fillId="5" borderId="8" xfId="4" applyFont="1" applyFill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88" fontId="8" fillId="0" borderId="5" xfId="0" applyNumberFormat="1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center" vertical="center" wrapText="1"/>
    </xf>
    <xf numFmtId="188" fontId="8" fillId="0" borderId="6" xfId="0" applyNumberFormat="1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8" fontId="8" fillId="0" borderId="10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24" fillId="5" borderId="8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88" fontId="8" fillId="0" borderId="18" xfId="0" applyNumberFormat="1" applyFont="1" applyBorder="1" applyAlignment="1">
      <alignment horizontal="center" vertical="center" wrapText="1"/>
    </xf>
    <xf numFmtId="188" fontId="8" fillId="0" borderId="19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17" fontId="3" fillId="9" borderId="11" xfId="0" applyNumberFormat="1" applyFont="1" applyFill="1" applyBorder="1" applyAlignment="1">
      <alignment horizontal="center" vertical="center"/>
    </xf>
    <xf numFmtId="17" fontId="3" fillId="9" borderId="13" xfId="0" applyNumberFormat="1" applyFont="1" applyFill="1" applyBorder="1" applyAlignment="1">
      <alignment horizontal="center" vertical="center"/>
    </xf>
    <xf numFmtId="17" fontId="3" fillId="9" borderId="7" xfId="0" applyNumberFormat="1" applyFont="1" applyFill="1" applyBorder="1" applyAlignment="1">
      <alignment horizontal="center" vertical="center"/>
    </xf>
    <xf numFmtId="49" fontId="3" fillId="9" borderId="5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center"/>
    </xf>
    <xf numFmtId="49" fontId="3" fillId="9" borderId="6" xfId="0" applyNumberFormat="1" applyFont="1" applyFill="1" applyBorder="1" applyAlignment="1">
      <alignment horizontal="center" vertical="center"/>
    </xf>
    <xf numFmtId="17" fontId="3" fillId="9" borderId="5" xfId="0" applyNumberFormat="1" applyFont="1" applyFill="1" applyBorder="1" applyAlignment="1">
      <alignment horizontal="center" vertical="center"/>
    </xf>
    <xf numFmtId="17" fontId="3" fillId="9" borderId="8" xfId="0" applyNumberFormat="1" applyFont="1" applyFill="1" applyBorder="1" applyAlignment="1">
      <alignment horizontal="center" vertical="center"/>
    </xf>
    <xf numFmtId="17" fontId="3" fillId="9" borderId="6" xfId="0" applyNumberFormat="1" applyFont="1" applyFill="1" applyBorder="1" applyAlignment="1">
      <alignment horizontal="center" vertical="center"/>
    </xf>
    <xf numFmtId="49" fontId="3" fillId="9" borderId="12" xfId="0" applyNumberFormat="1" applyFont="1" applyFill="1" applyBorder="1" applyAlignment="1">
      <alignment horizontal="center" vertical="center"/>
    </xf>
    <xf numFmtId="49" fontId="3" fillId="9" borderId="0" xfId="0" applyNumberFormat="1" applyFont="1" applyFill="1" applyBorder="1" applyAlignment="1">
      <alignment horizontal="center" vertical="center"/>
    </xf>
    <xf numFmtId="49" fontId="3" fillId="9" borderId="14" xfId="0" applyNumberFormat="1" applyFont="1" applyFill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 wrapText="1"/>
    </xf>
    <xf numFmtId="0" fontId="9" fillId="0" borderId="6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7" borderId="1" xfId="4" applyFont="1" applyFill="1" applyBorder="1" applyAlignment="1">
      <alignment horizontal="center" vertical="center" wrapText="1"/>
    </xf>
    <xf numFmtId="0" fontId="12" fillId="7" borderId="2" xfId="4" applyFont="1" applyFill="1" applyBorder="1" applyAlignment="1">
      <alignment horizontal="center" vertical="center" wrapText="1"/>
    </xf>
    <xf numFmtId="0" fontId="12" fillId="7" borderId="4" xfId="4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4" fontId="12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70125E18-50DC-4DD2-B846-F1A2DC73E97E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4F732EBD-A718-44E2-A6C2-F6633FC58301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8505469-3530-4A50-88CC-272309E66C9B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108B19D8-67F1-434A-AD16-C429AF15CBFF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E5468563-431D-4AA1-8936-CEF9810832FC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03560180-008E-4C60-BE27-B6B1A57BCB22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26" activePane="bottomLeft" state="frozen"/>
      <selection activeCell="R4" sqref="R4"/>
      <selection pane="bottomLeft" activeCell="B30" sqref="B30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7" width="12.25" style="56" customWidth="1"/>
    <col min="8" max="9" width="12.25" style="56" hidden="1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315" t="s">
        <v>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</row>
    <row r="2" spans="1:61" x14ac:dyDescent="0.3">
      <c r="A2" s="315" t="s">
        <v>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</row>
    <row r="3" spans="1:61" x14ac:dyDescent="0.3">
      <c r="A3" s="315" t="s">
        <v>2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</row>
    <row r="4" spans="1:6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61" ht="33.75" customHeight="1" x14ac:dyDescent="0.3">
      <c r="A5" s="1"/>
      <c r="B5" s="1"/>
      <c r="C5" s="1"/>
      <c r="D5" s="1"/>
      <c r="E5" s="1"/>
      <c r="F5" s="310">
        <v>243527</v>
      </c>
      <c r="G5" s="311"/>
      <c r="H5" s="310">
        <v>243558</v>
      </c>
      <c r="I5" s="311"/>
      <c r="J5" s="310">
        <v>243588</v>
      </c>
      <c r="K5" s="311"/>
      <c r="L5" s="310">
        <v>243619</v>
      </c>
      <c r="M5" s="311"/>
      <c r="N5" s="310">
        <v>243650</v>
      </c>
      <c r="O5" s="311"/>
      <c r="P5" s="310">
        <v>243678</v>
      </c>
      <c r="Q5" s="311"/>
      <c r="R5" s="310">
        <v>243709</v>
      </c>
      <c r="S5" s="311"/>
      <c r="T5" s="310">
        <v>243739</v>
      </c>
      <c r="U5" s="311"/>
      <c r="V5" s="310">
        <v>243770</v>
      </c>
      <c r="W5" s="311"/>
      <c r="X5" s="310">
        <v>243800</v>
      </c>
      <c r="Y5" s="311"/>
      <c r="Z5" s="310">
        <v>243831</v>
      </c>
      <c r="AA5" s="311"/>
      <c r="AB5" s="310">
        <v>243862</v>
      </c>
      <c r="AC5" s="311"/>
      <c r="AD5" s="312" t="s">
        <v>108</v>
      </c>
      <c r="AE5" s="313"/>
      <c r="AF5" s="314"/>
    </row>
    <row r="6" spans="1:61" ht="36" customHeight="1" x14ac:dyDescent="0.3">
      <c r="A6" s="311" t="s">
        <v>3</v>
      </c>
      <c r="B6" s="311" t="s">
        <v>4</v>
      </c>
      <c r="C6" s="319" t="s">
        <v>5</v>
      </c>
      <c r="D6" s="320"/>
      <c r="E6" s="321"/>
      <c r="F6" s="321" t="s">
        <v>6</v>
      </c>
      <c r="G6" s="316" t="s">
        <v>7</v>
      </c>
      <c r="H6" s="316" t="s">
        <v>6</v>
      </c>
      <c r="I6" s="316" t="s">
        <v>7</v>
      </c>
      <c r="J6" s="316" t="s">
        <v>6</v>
      </c>
      <c r="K6" s="319" t="s">
        <v>7</v>
      </c>
      <c r="L6" s="317" t="s">
        <v>6</v>
      </c>
      <c r="M6" s="317" t="s">
        <v>7</v>
      </c>
      <c r="N6" s="317" t="s">
        <v>6</v>
      </c>
      <c r="O6" s="317" t="s">
        <v>7</v>
      </c>
      <c r="P6" s="317" t="s">
        <v>6</v>
      </c>
      <c r="Q6" s="317" t="s">
        <v>7</v>
      </c>
      <c r="R6" s="317" t="s">
        <v>6</v>
      </c>
      <c r="S6" s="317" t="s">
        <v>7</v>
      </c>
      <c r="T6" s="317" t="s">
        <v>6</v>
      </c>
      <c r="U6" s="317" t="s">
        <v>7</v>
      </c>
      <c r="V6" s="317" t="s">
        <v>6</v>
      </c>
      <c r="W6" s="317" t="s">
        <v>7</v>
      </c>
      <c r="X6" s="317" t="s">
        <v>6</v>
      </c>
      <c r="Y6" s="317" t="s">
        <v>7</v>
      </c>
      <c r="Z6" s="317" t="s">
        <v>6</v>
      </c>
      <c r="AA6" s="317" t="s">
        <v>7</v>
      </c>
      <c r="AB6" s="317" t="s">
        <v>6</v>
      </c>
      <c r="AC6" s="317" t="s">
        <v>7</v>
      </c>
      <c r="AD6" s="316" t="s">
        <v>8</v>
      </c>
      <c r="AE6" s="316" t="s">
        <v>9</v>
      </c>
      <c r="AF6" s="322" t="s">
        <v>10</v>
      </c>
    </row>
    <row r="7" spans="1:61" s="5" customFormat="1" ht="54" customHeight="1" x14ac:dyDescent="0.2">
      <c r="A7" s="311"/>
      <c r="B7" s="311"/>
      <c r="C7" s="4" t="s">
        <v>11</v>
      </c>
      <c r="D7" s="3" t="s">
        <v>6</v>
      </c>
      <c r="E7" s="3" t="s">
        <v>7</v>
      </c>
      <c r="F7" s="321"/>
      <c r="G7" s="316"/>
      <c r="H7" s="316"/>
      <c r="I7" s="316"/>
      <c r="J7" s="316"/>
      <c r="K7" s="319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6"/>
      <c r="AE7" s="316"/>
      <c r="AF7" s="322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/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0</v>
      </c>
      <c r="AE11" s="16">
        <f t="shared" ref="AE11:AE36" si="0">F11+H11+J11+L11+N11+P11+R11+T11+V11+X11+Z11+AB11</f>
        <v>0</v>
      </c>
      <c r="AF11" s="23" t="e">
        <f t="shared" ref="AF11:AF37" si="1">AE11/AD11</f>
        <v>#DIV/0!</v>
      </c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/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0</v>
      </c>
      <c r="AE12" s="16">
        <f t="shared" si="0"/>
        <v>0</v>
      </c>
      <c r="AF12" s="23" t="e">
        <f t="shared" si="1"/>
        <v>#DIV/0!</v>
      </c>
      <c r="AH12" s="137"/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/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0</v>
      </c>
      <c r="AE15" s="16">
        <f t="shared" si="0"/>
        <v>0</v>
      </c>
      <c r="AF15" s="23" t="e">
        <f t="shared" si="1"/>
        <v>#DIV/0!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/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0</v>
      </c>
      <c r="AE31" s="16">
        <f t="shared" si="0"/>
        <v>0</v>
      </c>
      <c r="AF31" s="23" t="e">
        <f t="shared" si="1"/>
        <v>#DIV/0!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</row>
    <row r="34" spans="1:51" x14ac:dyDescent="0.3">
      <c r="A34" s="14"/>
      <c r="B34" s="19"/>
      <c r="C34" s="20"/>
      <c r="D34" s="17"/>
      <c r="E34" s="17"/>
      <c r="F34" s="21"/>
      <c r="G34" s="22"/>
      <c r="H34" s="22"/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0</v>
      </c>
      <c r="AE34" s="16">
        <f t="shared" si="0"/>
        <v>0</v>
      </c>
      <c r="AF34" s="23" t="e">
        <f t="shared" si="1"/>
        <v>#DIV/0!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109416000</v>
      </c>
      <c r="D39" s="20">
        <f t="shared" si="4"/>
        <v>109404000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0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6326445.75</v>
      </c>
      <c r="AE39" s="20">
        <f>SUM(AE9:AE33)</f>
        <v>6316726.1500000004</v>
      </c>
      <c r="AF39" s="49">
        <f>AE39/AD39</f>
        <v>0.99846365552095351</v>
      </c>
    </row>
    <row r="40" spans="1:51" s="50" customFormat="1" x14ac:dyDescent="0.3">
      <c r="A40" s="1"/>
      <c r="B40" s="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109404000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32821200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112</v>
      </c>
      <c r="C44" s="2"/>
      <c r="D44" s="59">
        <f>SUM(AE39)</f>
        <v>6316726.1500000004</v>
      </c>
      <c r="E44" s="61"/>
      <c r="L44" s="20"/>
    </row>
    <row r="45" spans="1:51" x14ac:dyDescent="0.3">
      <c r="B45" s="50" t="s">
        <v>30</v>
      </c>
      <c r="D45" s="62">
        <f>SUM(D44/D41)</f>
        <v>5.7737616083507005E-2</v>
      </c>
    </row>
    <row r="47" spans="1:51" s="56" customFormat="1" x14ac:dyDescent="0.3">
      <c r="A47" s="2"/>
      <c r="B47" s="2" t="s">
        <v>31</v>
      </c>
      <c r="C47" s="2"/>
      <c r="D47" s="60">
        <f>D44-D42</f>
        <v>-26504473.850000001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2:N44"/>
  <sheetViews>
    <sheetView zoomScale="60" zoomScaleNormal="60" workbookViewId="0">
      <selection activeCell="K28" sqref="K28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23" t="s">
        <v>249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249" t="s">
        <v>32</v>
      </c>
    </row>
    <row r="3" spans="1:14" x14ac:dyDescent="0.35">
      <c r="A3" s="323" t="s">
        <v>2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</row>
    <row r="4" spans="1:14" x14ac:dyDescent="0.35">
      <c r="A4" s="323" t="s">
        <v>250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</row>
    <row r="5" spans="1:14" x14ac:dyDescent="0.35">
      <c r="A5" s="249"/>
      <c r="B5" s="249"/>
      <c r="C5" s="249"/>
      <c r="D5" s="249"/>
      <c r="E5" s="249"/>
      <c r="F5" s="249"/>
      <c r="G5" s="249"/>
      <c r="H5" s="249"/>
      <c r="I5" s="249"/>
      <c r="J5" s="249"/>
    </row>
    <row r="6" spans="1:14" ht="42" x14ac:dyDescent="0.35">
      <c r="A6" s="386" t="s">
        <v>33</v>
      </c>
      <c r="B6" s="324" t="s">
        <v>34</v>
      </c>
      <c r="C6" s="65" t="s">
        <v>35</v>
      </c>
      <c r="D6" s="66" t="s">
        <v>36</v>
      </c>
      <c r="E6" s="324" t="s">
        <v>37</v>
      </c>
      <c r="F6" s="324" t="s">
        <v>38</v>
      </c>
      <c r="G6" s="324"/>
      <c r="H6" s="326" t="s">
        <v>39</v>
      </c>
      <c r="I6" s="326"/>
      <c r="J6" s="327" t="s">
        <v>40</v>
      </c>
      <c r="K6" s="327" t="s">
        <v>41</v>
      </c>
      <c r="L6" s="328" t="s">
        <v>42</v>
      </c>
      <c r="M6" s="329" t="s">
        <v>43</v>
      </c>
      <c r="N6" s="330"/>
    </row>
    <row r="7" spans="1:14" ht="63" x14ac:dyDescent="0.35">
      <c r="A7" s="374"/>
      <c r="B7" s="325"/>
      <c r="C7" s="68" t="s">
        <v>44</v>
      </c>
      <c r="D7" s="69" t="s">
        <v>45</v>
      </c>
      <c r="E7" s="325"/>
      <c r="F7" s="248" t="s">
        <v>46</v>
      </c>
      <c r="G7" s="240" t="s">
        <v>47</v>
      </c>
      <c r="H7" s="71" t="s">
        <v>48</v>
      </c>
      <c r="I7" s="72" t="s">
        <v>49</v>
      </c>
      <c r="J7" s="325"/>
      <c r="K7" s="325"/>
      <c r="L7" s="328"/>
      <c r="M7" s="251" t="s">
        <v>50</v>
      </c>
      <c r="N7" s="74" t="s">
        <v>51</v>
      </c>
    </row>
    <row r="8" spans="1:14" x14ac:dyDescent="0.35">
      <c r="A8" s="398">
        <v>1</v>
      </c>
      <c r="B8" s="77" t="s">
        <v>132</v>
      </c>
      <c r="C8" s="335">
        <v>467200</v>
      </c>
      <c r="D8" s="335">
        <v>499490</v>
      </c>
      <c r="E8" s="383" t="s">
        <v>52</v>
      </c>
      <c r="F8" s="325" t="s">
        <v>225</v>
      </c>
      <c r="G8" s="352">
        <v>484512</v>
      </c>
      <c r="H8" s="325" t="s">
        <v>225</v>
      </c>
      <c r="I8" s="352">
        <v>484512</v>
      </c>
      <c r="J8" s="245"/>
      <c r="K8" s="245"/>
      <c r="L8" s="341" t="s">
        <v>257</v>
      </c>
      <c r="M8" s="344" t="s">
        <v>53</v>
      </c>
      <c r="N8" s="359"/>
    </row>
    <row r="9" spans="1:14" x14ac:dyDescent="0.35">
      <c r="A9" s="333"/>
      <c r="B9" s="80" t="s">
        <v>134</v>
      </c>
      <c r="C9" s="336"/>
      <c r="D9" s="336"/>
      <c r="E9" s="384"/>
      <c r="F9" s="365"/>
      <c r="G9" s="353"/>
      <c r="H9" s="365"/>
      <c r="I9" s="353"/>
      <c r="J9" s="246" t="s">
        <v>57</v>
      </c>
      <c r="K9" s="79" t="s">
        <v>226</v>
      </c>
      <c r="L9" s="342"/>
      <c r="M9" s="345"/>
      <c r="N9" s="360"/>
    </row>
    <row r="10" spans="1:14" x14ac:dyDescent="0.35">
      <c r="A10" s="333"/>
      <c r="B10" s="80" t="s">
        <v>78</v>
      </c>
      <c r="C10" s="336"/>
      <c r="D10" s="336"/>
      <c r="E10" s="384"/>
      <c r="F10" s="365"/>
      <c r="G10" s="353"/>
      <c r="H10" s="365"/>
      <c r="I10" s="353"/>
      <c r="J10" s="246" t="s">
        <v>55</v>
      </c>
      <c r="K10" s="80" t="s">
        <v>227</v>
      </c>
      <c r="L10" s="342"/>
      <c r="M10" s="345"/>
      <c r="N10" s="360"/>
    </row>
    <row r="11" spans="1:14" x14ac:dyDescent="0.35">
      <c r="A11" s="399"/>
      <c r="B11" s="83" t="s">
        <v>228</v>
      </c>
      <c r="C11" s="337"/>
      <c r="D11" s="337"/>
      <c r="E11" s="385"/>
      <c r="F11" s="366"/>
      <c r="G11" s="354"/>
      <c r="H11" s="366"/>
      <c r="I11" s="354"/>
      <c r="J11" s="247"/>
      <c r="K11" s="247"/>
      <c r="L11" s="343"/>
      <c r="M11" s="346"/>
      <c r="N11" s="361"/>
    </row>
    <row r="12" spans="1:14" x14ac:dyDescent="0.35">
      <c r="A12" s="398">
        <v>2</v>
      </c>
      <c r="B12" s="77" t="s">
        <v>229</v>
      </c>
      <c r="C12" s="335">
        <v>44000</v>
      </c>
      <c r="D12" s="335">
        <v>47080</v>
      </c>
      <c r="E12" s="383" t="s">
        <v>52</v>
      </c>
      <c r="F12" s="349" t="s">
        <v>230</v>
      </c>
      <c r="G12" s="352">
        <v>47080</v>
      </c>
      <c r="H12" s="400" t="s">
        <v>230</v>
      </c>
      <c r="I12" s="402">
        <v>47080</v>
      </c>
      <c r="J12" s="245"/>
      <c r="K12" s="245"/>
      <c r="L12" s="341" t="s">
        <v>260</v>
      </c>
      <c r="M12" s="344" t="s">
        <v>53</v>
      </c>
      <c r="N12" s="359"/>
    </row>
    <row r="13" spans="1:14" x14ac:dyDescent="0.35">
      <c r="A13" s="333"/>
      <c r="B13" s="80" t="s">
        <v>231</v>
      </c>
      <c r="C13" s="336"/>
      <c r="D13" s="336"/>
      <c r="E13" s="384"/>
      <c r="F13" s="350"/>
      <c r="G13" s="353"/>
      <c r="H13" s="387"/>
      <c r="I13" s="403"/>
      <c r="J13" s="246" t="s">
        <v>54</v>
      </c>
      <c r="K13" s="79" t="s">
        <v>232</v>
      </c>
      <c r="L13" s="342"/>
      <c r="M13" s="345"/>
      <c r="N13" s="360"/>
    </row>
    <row r="14" spans="1:14" x14ac:dyDescent="0.35">
      <c r="A14" s="333"/>
      <c r="B14" s="80" t="s">
        <v>233</v>
      </c>
      <c r="C14" s="336"/>
      <c r="D14" s="336"/>
      <c r="E14" s="384"/>
      <c r="F14" s="246" t="s">
        <v>234</v>
      </c>
      <c r="G14" s="242">
        <v>56496</v>
      </c>
      <c r="H14" s="387"/>
      <c r="I14" s="403"/>
      <c r="J14" s="246" t="s">
        <v>55</v>
      </c>
      <c r="K14" s="80" t="s">
        <v>235</v>
      </c>
      <c r="L14" s="342"/>
      <c r="M14" s="345"/>
      <c r="N14" s="360"/>
    </row>
    <row r="15" spans="1:14" x14ac:dyDescent="0.35">
      <c r="A15" s="399"/>
      <c r="B15" s="83"/>
      <c r="C15" s="337"/>
      <c r="D15" s="337"/>
      <c r="E15" s="385"/>
      <c r="F15" s="247" t="s">
        <v>236</v>
      </c>
      <c r="G15" s="243">
        <v>61204</v>
      </c>
      <c r="H15" s="401"/>
      <c r="I15" s="404"/>
      <c r="J15" s="247"/>
      <c r="K15" s="247"/>
      <c r="L15" s="343"/>
      <c r="M15" s="346"/>
      <c r="N15" s="361"/>
    </row>
    <row r="16" spans="1:14" x14ac:dyDescent="0.35">
      <c r="A16" s="398">
        <v>3</v>
      </c>
      <c r="B16" s="77" t="s">
        <v>237</v>
      </c>
      <c r="C16" s="335">
        <v>16000</v>
      </c>
      <c r="D16" s="335">
        <v>17120</v>
      </c>
      <c r="E16" s="383" t="s">
        <v>52</v>
      </c>
      <c r="F16" s="325" t="s">
        <v>238</v>
      </c>
      <c r="G16" s="352">
        <v>17120</v>
      </c>
      <c r="H16" s="400" t="s">
        <v>238</v>
      </c>
      <c r="I16" s="402">
        <v>17120</v>
      </c>
      <c r="J16" s="245"/>
      <c r="K16" s="245"/>
      <c r="L16" s="341" t="s">
        <v>262</v>
      </c>
      <c r="M16" s="344" t="s">
        <v>53</v>
      </c>
      <c r="N16" s="359"/>
    </row>
    <row r="17" spans="1:14" x14ac:dyDescent="0.35">
      <c r="A17" s="333"/>
      <c r="B17" s="80" t="s">
        <v>239</v>
      </c>
      <c r="C17" s="336"/>
      <c r="D17" s="336"/>
      <c r="E17" s="384"/>
      <c r="F17" s="365"/>
      <c r="G17" s="353"/>
      <c r="H17" s="387"/>
      <c r="I17" s="403"/>
      <c r="J17" s="246" t="s">
        <v>54</v>
      </c>
      <c r="K17" s="79" t="s">
        <v>240</v>
      </c>
      <c r="L17" s="342"/>
      <c r="M17" s="345"/>
      <c r="N17" s="360"/>
    </row>
    <row r="18" spans="1:14" x14ac:dyDescent="0.35">
      <c r="A18" s="333"/>
      <c r="B18" s="80" t="s">
        <v>241</v>
      </c>
      <c r="C18" s="336"/>
      <c r="D18" s="336"/>
      <c r="E18" s="384"/>
      <c r="F18" s="252" t="s">
        <v>245</v>
      </c>
      <c r="G18" s="253">
        <v>17655</v>
      </c>
      <c r="H18" s="387"/>
      <c r="I18" s="403"/>
      <c r="J18" s="246" t="s">
        <v>55</v>
      </c>
      <c r="K18" s="80" t="s">
        <v>243</v>
      </c>
      <c r="L18" s="342"/>
      <c r="M18" s="345"/>
      <c r="N18" s="360"/>
    </row>
    <row r="19" spans="1:14" x14ac:dyDescent="0.35">
      <c r="A19" s="399"/>
      <c r="B19" s="83" t="s">
        <v>244</v>
      </c>
      <c r="C19" s="337"/>
      <c r="D19" s="337"/>
      <c r="E19" s="385"/>
      <c r="F19" s="252" t="s">
        <v>242</v>
      </c>
      <c r="G19" s="253">
        <v>18725</v>
      </c>
      <c r="H19" s="401"/>
      <c r="I19" s="404"/>
      <c r="J19" s="247"/>
      <c r="K19" s="247"/>
      <c r="L19" s="343"/>
      <c r="M19" s="346"/>
      <c r="N19" s="361"/>
    </row>
    <row r="20" spans="1:14" ht="21" customHeight="1" x14ac:dyDescent="0.35">
      <c r="A20" s="331">
        <v>4</v>
      </c>
      <c r="B20" s="77" t="s">
        <v>204</v>
      </c>
      <c r="C20" s="335">
        <v>467200</v>
      </c>
      <c r="D20" s="335">
        <v>423955</v>
      </c>
      <c r="E20" s="338" t="s">
        <v>52</v>
      </c>
      <c r="F20" s="349" t="s">
        <v>178</v>
      </c>
      <c r="G20" s="352">
        <v>417759</v>
      </c>
      <c r="H20" s="349" t="s">
        <v>178</v>
      </c>
      <c r="I20" s="352">
        <v>417759</v>
      </c>
      <c r="J20" s="134"/>
      <c r="K20" s="80"/>
      <c r="L20" s="341" t="s">
        <v>192</v>
      </c>
      <c r="M20" s="344" t="s">
        <v>53</v>
      </c>
      <c r="N20" s="344"/>
    </row>
    <row r="21" spans="1:14" x14ac:dyDescent="0.35">
      <c r="A21" s="332"/>
      <c r="B21" s="80" t="s">
        <v>179</v>
      </c>
      <c r="C21" s="336"/>
      <c r="D21" s="336"/>
      <c r="E21" s="339"/>
      <c r="F21" s="350"/>
      <c r="G21" s="353"/>
      <c r="H21" s="350"/>
      <c r="I21" s="353"/>
      <c r="J21" s="246" t="s">
        <v>57</v>
      </c>
      <c r="K21" s="79" t="s">
        <v>246</v>
      </c>
      <c r="L21" s="342"/>
      <c r="M21" s="345"/>
      <c r="N21" s="345"/>
    </row>
    <row r="22" spans="1:14" x14ac:dyDescent="0.35">
      <c r="A22" s="333"/>
      <c r="B22" s="80" t="s">
        <v>247</v>
      </c>
      <c r="C22" s="336"/>
      <c r="D22" s="336"/>
      <c r="E22" s="339"/>
      <c r="F22" s="350"/>
      <c r="G22" s="353"/>
      <c r="H22" s="350"/>
      <c r="I22" s="353"/>
      <c r="J22" s="246" t="s">
        <v>55</v>
      </c>
      <c r="K22" s="80" t="s">
        <v>248</v>
      </c>
      <c r="L22" s="342"/>
      <c r="M22" s="345"/>
      <c r="N22" s="345"/>
    </row>
    <row r="23" spans="1:14" x14ac:dyDescent="0.35">
      <c r="A23" s="334"/>
      <c r="B23" s="81"/>
      <c r="C23" s="337"/>
      <c r="D23" s="337"/>
      <c r="E23" s="340"/>
      <c r="F23" s="351"/>
      <c r="G23" s="354"/>
      <c r="H23" s="351"/>
      <c r="I23" s="354"/>
      <c r="J23" s="82"/>
      <c r="K23" s="83"/>
      <c r="L23" s="343"/>
      <c r="M23" s="346"/>
      <c r="N23" s="346"/>
    </row>
    <row r="24" spans="1:14" ht="21.75" customHeight="1" x14ac:dyDescent="0.35">
      <c r="A24" s="85"/>
      <c r="B24" s="347" t="s">
        <v>107</v>
      </c>
      <c r="C24" s="347"/>
      <c r="D24" s="347"/>
      <c r="E24" s="347"/>
      <c r="F24" s="347"/>
      <c r="G24" s="347"/>
      <c r="H24" s="348"/>
      <c r="I24" s="86">
        <f>SUM(I8:I23)</f>
        <v>966471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256"/>
      <c r="B28" s="152"/>
      <c r="C28" s="257"/>
    </row>
    <row r="30" spans="1:14" x14ac:dyDescent="0.35">
      <c r="A30" s="323" t="s">
        <v>255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23"/>
      <c r="L30" s="323"/>
      <c r="M30" s="323"/>
      <c r="N30" s="249" t="s">
        <v>32</v>
      </c>
    </row>
    <row r="31" spans="1:14" x14ac:dyDescent="0.35">
      <c r="A31" s="323" t="s">
        <v>2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</row>
    <row r="32" spans="1:14" x14ac:dyDescent="0.35">
      <c r="A32" s="323" t="s">
        <v>250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3"/>
      <c r="L32" s="323"/>
      <c r="M32" s="323"/>
    </row>
    <row r="34" spans="1:14" ht="42" x14ac:dyDescent="0.35">
      <c r="A34" s="386" t="s">
        <v>33</v>
      </c>
      <c r="B34" s="324" t="s">
        <v>34</v>
      </c>
      <c r="C34" s="65" t="s">
        <v>35</v>
      </c>
      <c r="D34" s="66" t="s">
        <v>36</v>
      </c>
      <c r="E34" s="324" t="s">
        <v>37</v>
      </c>
      <c r="F34" s="324" t="s">
        <v>38</v>
      </c>
      <c r="G34" s="324"/>
      <c r="H34" s="326" t="s">
        <v>39</v>
      </c>
      <c r="I34" s="326"/>
      <c r="J34" s="327" t="s">
        <v>40</v>
      </c>
      <c r="K34" s="327" t="s">
        <v>41</v>
      </c>
      <c r="L34" s="328" t="s">
        <v>42</v>
      </c>
      <c r="M34" s="329" t="s">
        <v>43</v>
      </c>
      <c r="N34" s="330"/>
    </row>
    <row r="35" spans="1:14" ht="63" x14ac:dyDescent="0.35">
      <c r="A35" s="374"/>
      <c r="B35" s="325"/>
      <c r="C35" s="68" t="s">
        <v>44</v>
      </c>
      <c r="D35" s="92" t="s">
        <v>45</v>
      </c>
      <c r="E35" s="325"/>
      <c r="F35" s="250" t="s">
        <v>46</v>
      </c>
      <c r="G35" s="240" t="s">
        <v>47</v>
      </c>
      <c r="H35" s="71" t="s">
        <v>48</v>
      </c>
      <c r="I35" s="72" t="s">
        <v>49</v>
      </c>
      <c r="J35" s="325"/>
      <c r="K35" s="325"/>
      <c r="L35" s="328"/>
      <c r="M35" s="251" t="s">
        <v>50</v>
      </c>
      <c r="N35" s="74" t="s">
        <v>51</v>
      </c>
    </row>
    <row r="36" spans="1:14" ht="21" customHeight="1" x14ac:dyDescent="0.35">
      <c r="A36" s="331">
        <v>1</v>
      </c>
      <c r="B36" s="77" t="s">
        <v>204</v>
      </c>
      <c r="C36" s="363">
        <v>2803700</v>
      </c>
      <c r="D36" s="363">
        <v>1850161</v>
      </c>
      <c r="E36" s="383" t="s">
        <v>56</v>
      </c>
      <c r="F36" s="244" t="s">
        <v>206</v>
      </c>
      <c r="G36" s="240">
        <v>1395000</v>
      </c>
      <c r="H36" s="377" t="s">
        <v>206</v>
      </c>
      <c r="I36" s="352">
        <v>1394592</v>
      </c>
      <c r="J36" s="245"/>
      <c r="K36" s="245"/>
      <c r="L36" s="380" t="s">
        <v>192</v>
      </c>
      <c r="M36" s="344" t="s">
        <v>53</v>
      </c>
      <c r="N36" s="390"/>
    </row>
    <row r="37" spans="1:14" ht="21" customHeight="1" x14ac:dyDescent="0.35">
      <c r="A37" s="332"/>
      <c r="B37" s="80" t="s">
        <v>179</v>
      </c>
      <c r="C37" s="364"/>
      <c r="D37" s="364"/>
      <c r="E37" s="384"/>
      <c r="F37" s="241" t="s">
        <v>76</v>
      </c>
      <c r="G37" s="242">
        <v>1440000</v>
      </c>
      <c r="H37" s="387"/>
      <c r="I37" s="353"/>
      <c r="J37" s="246"/>
      <c r="K37" s="79"/>
      <c r="L37" s="381"/>
      <c r="M37" s="345"/>
      <c r="N37" s="391"/>
    </row>
    <row r="38" spans="1:14" ht="21" customHeight="1" x14ac:dyDescent="0.35">
      <c r="A38" s="332"/>
      <c r="B38" s="80" t="s">
        <v>251</v>
      </c>
      <c r="C38" s="364"/>
      <c r="D38" s="364"/>
      <c r="E38" s="384"/>
      <c r="F38" s="241" t="s">
        <v>252</v>
      </c>
      <c r="G38" s="254">
        <v>1480000</v>
      </c>
      <c r="H38" s="378"/>
      <c r="I38" s="353"/>
      <c r="J38" s="246"/>
      <c r="K38" s="79"/>
      <c r="L38" s="381"/>
      <c r="M38" s="345"/>
      <c r="N38" s="391"/>
    </row>
    <row r="39" spans="1:14" ht="21" customHeight="1" x14ac:dyDescent="0.35">
      <c r="A39" s="332"/>
      <c r="B39" s="80"/>
      <c r="C39" s="364"/>
      <c r="D39" s="364"/>
      <c r="E39" s="384"/>
      <c r="F39" s="241" t="s">
        <v>253</v>
      </c>
      <c r="G39" s="242">
        <v>1515000</v>
      </c>
      <c r="H39" s="378"/>
      <c r="I39" s="353"/>
      <c r="J39" s="246" t="s">
        <v>54</v>
      </c>
      <c r="K39" s="79" t="s">
        <v>254</v>
      </c>
      <c r="L39" s="381"/>
      <c r="M39" s="345"/>
      <c r="N39" s="391"/>
    </row>
    <row r="40" spans="1:14" ht="21" customHeight="1" x14ac:dyDescent="0.35">
      <c r="A40" s="332"/>
      <c r="B40" s="80"/>
      <c r="C40" s="364"/>
      <c r="D40" s="364"/>
      <c r="E40" s="384"/>
      <c r="F40" s="241" t="s">
        <v>205</v>
      </c>
      <c r="G40" s="254">
        <v>1549000</v>
      </c>
      <c r="H40" s="378"/>
      <c r="I40" s="353"/>
      <c r="J40" s="246" t="s">
        <v>55</v>
      </c>
      <c r="K40" s="80" t="s">
        <v>243</v>
      </c>
      <c r="L40" s="381"/>
      <c r="M40" s="345"/>
      <c r="N40" s="391"/>
    </row>
    <row r="41" spans="1:14" ht="21" customHeight="1" x14ac:dyDescent="0.35">
      <c r="A41" s="332"/>
      <c r="B41" s="80"/>
      <c r="C41" s="364"/>
      <c r="D41" s="364"/>
      <c r="E41" s="384"/>
      <c r="F41" s="241" t="s">
        <v>211</v>
      </c>
      <c r="G41" s="242">
        <v>1578187</v>
      </c>
      <c r="H41" s="378"/>
      <c r="I41" s="353"/>
      <c r="J41" s="246"/>
      <c r="K41" s="80"/>
      <c r="L41" s="381"/>
      <c r="M41" s="345"/>
      <c r="N41" s="391"/>
    </row>
    <row r="42" spans="1:14" ht="21" customHeight="1" x14ac:dyDescent="0.35">
      <c r="A42" s="332"/>
      <c r="B42" s="80"/>
      <c r="C42" s="364"/>
      <c r="D42" s="364"/>
      <c r="E42" s="384"/>
      <c r="F42" s="367" t="s">
        <v>208</v>
      </c>
      <c r="G42" s="369">
        <v>1610000</v>
      </c>
      <c r="H42" s="378"/>
      <c r="I42" s="353"/>
      <c r="J42" s="246"/>
      <c r="K42" s="80"/>
      <c r="L42" s="381"/>
      <c r="M42" s="345"/>
      <c r="N42" s="391"/>
    </row>
    <row r="43" spans="1:14" ht="21" customHeight="1" x14ac:dyDescent="0.35">
      <c r="A43" s="334"/>
      <c r="B43" s="83"/>
      <c r="C43" s="364"/>
      <c r="D43" s="364"/>
      <c r="E43" s="385"/>
      <c r="F43" s="368"/>
      <c r="G43" s="370"/>
      <c r="H43" s="379"/>
      <c r="I43" s="354"/>
      <c r="J43" s="247"/>
      <c r="K43" s="247"/>
      <c r="L43" s="382"/>
      <c r="M43" s="346"/>
      <c r="N43" s="392"/>
    </row>
    <row r="44" spans="1:14" ht="21" customHeight="1" x14ac:dyDescent="0.35">
      <c r="A44" s="85"/>
      <c r="B44" s="388" t="s">
        <v>58</v>
      </c>
      <c r="C44" s="388"/>
      <c r="D44" s="388"/>
      <c r="E44" s="388"/>
      <c r="F44" s="388"/>
      <c r="G44" s="388"/>
      <c r="H44" s="389"/>
      <c r="I44" s="86">
        <f>SUM(I36:I43)</f>
        <v>1394592</v>
      </c>
      <c r="J44" s="96"/>
      <c r="K44" s="97"/>
      <c r="L44" s="89"/>
      <c r="M44" s="90"/>
      <c r="N44" s="91"/>
    </row>
  </sheetData>
  <mergeCells count="81">
    <mergeCell ref="L8:L11"/>
    <mergeCell ref="L12:L15"/>
    <mergeCell ref="L16:L19"/>
    <mergeCell ref="A36:A43"/>
    <mergeCell ref="C36:C43"/>
    <mergeCell ref="D36:D43"/>
    <mergeCell ref="E36:E43"/>
    <mergeCell ref="H36:H43"/>
    <mergeCell ref="I36:I43"/>
    <mergeCell ref="F42:F43"/>
    <mergeCell ref="D16:D19"/>
    <mergeCell ref="E16:E19"/>
    <mergeCell ref="F16:F17"/>
    <mergeCell ref="G16:G17"/>
    <mergeCell ref="H16:H19"/>
    <mergeCell ref="I16:I19"/>
    <mergeCell ref="N16:N19"/>
    <mergeCell ref="M16:M19"/>
    <mergeCell ref="N12:N15"/>
    <mergeCell ref="M12:M15"/>
    <mergeCell ref="N8:N11"/>
    <mergeCell ref="M8:M11"/>
    <mergeCell ref="E12:E15"/>
    <mergeCell ref="F12:F13"/>
    <mergeCell ref="G12:G13"/>
    <mergeCell ref="H12:H15"/>
    <mergeCell ref="I12:I15"/>
    <mergeCell ref="B44:H44"/>
    <mergeCell ref="A8:A11"/>
    <mergeCell ref="C8:C11"/>
    <mergeCell ref="D8:D11"/>
    <mergeCell ref="E8:E11"/>
    <mergeCell ref="F8:F11"/>
    <mergeCell ref="G8:G11"/>
    <mergeCell ref="H8:H11"/>
    <mergeCell ref="A16:A19"/>
    <mergeCell ref="C16:C19"/>
    <mergeCell ref="G42:G43"/>
    <mergeCell ref="A31:M31"/>
    <mergeCell ref="I8:I11"/>
    <mergeCell ref="A12:A15"/>
    <mergeCell ref="C12:C15"/>
    <mergeCell ref="D12:D15"/>
    <mergeCell ref="N36:N43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M34:N34"/>
    <mergeCell ref="A30:M30"/>
    <mergeCell ref="F20:F23"/>
    <mergeCell ref="G20:G23"/>
    <mergeCell ref="L36:L43"/>
    <mergeCell ref="M36:M43"/>
    <mergeCell ref="I20:I23"/>
    <mergeCell ref="L20:L23"/>
    <mergeCell ref="M20:M23"/>
    <mergeCell ref="N20:N23"/>
    <mergeCell ref="B24:H24"/>
    <mergeCell ref="A20:A23"/>
    <mergeCell ref="C20:C23"/>
    <mergeCell ref="D20:D23"/>
    <mergeCell ref="E20:E23"/>
    <mergeCell ref="H20:H23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2CDC14"/>
    <pageSetUpPr fitToPage="1"/>
  </sheetPr>
  <dimension ref="A1:Z140"/>
  <sheetViews>
    <sheetView view="pageBreakPreview" topLeftCell="D113" zoomScale="85" zoomScaleNormal="85" zoomScaleSheetLayoutView="85" workbookViewId="0">
      <selection activeCell="F30" sqref="F30"/>
    </sheetView>
  </sheetViews>
  <sheetFormatPr defaultColWidth="8.75" defaultRowHeight="18" x14ac:dyDescent="0.25"/>
  <cols>
    <col min="1" max="1" width="6.625" style="108" customWidth="1"/>
    <col min="2" max="2" width="42" style="108" customWidth="1"/>
    <col min="3" max="3" width="14.75" style="114" customWidth="1"/>
    <col min="4" max="4" width="15.375" style="114" customWidth="1"/>
    <col min="5" max="5" width="12.625" style="108" customWidth="1"/>
    <col min="6" max="6" width="23" style="108" customWidth="1"/>
    <col min="7" max="7" width="16.25" style="114" customWidth="1"/>
    <col min="8" max="8" width="20.25" style="108" customWidth="1"/>
    <col min="9" max="9" width="17.25" style="114" customWidth="1"/>
    <col min="10" max="10" width="21.375" style="113" customWidth="1"/>
    <col min="11" max="11" width="31.875" style="113" customWidth="1"/>
    <col min="12" max="12" width="20.25" style="108" customWidth="1"/>
    <col min="13" max="14" width="9.75" style="108" customWidth="1"/>
    <col min="15" max="15" width="12.875" style="108" customWidth="1"/>
    <col min="16" max="16" width="13.125" style="108" customWidth="1"/>
    <col min="17" max="17" width="3.625" style="108" customWidth="1"/>
    <col min="18" max="18" width="9.25" style="108" bestFit="1" customWidth="1"/>
    <col min="19" max="19" width="19.875" style="108" customWidth="1"/>
    <col min="20" max="20" width="2.25" style="108" customWidth="1"/>
    <col min="21" max="21" width="20.375" style="108" customWidth="1"/>
    <col min="22" max="22" width="22" style="108" customWidth="1"/>
    <col min="23" max="16384" width="8.75" style="108"/>
  </cols>
  <sheetData>
    <row r="1" spans="1:21" s="103" customFormat="1" ht="18.75" x14ac:dyDescent="0.2">
      <c r="A1" s="429" t="s">
        <v>59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</row>
    <row r="2" spans="1:21" s="103" customFormat="1" ht="18.75" x14ac:dyDescent="0.2">
      <c r="A2" s="429" t="s">
        <v>2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</row>
    <row r="3" spans="1:21" s="103" customFormat="1" ht="18.75" x14ac:dyDescent="0.2">
      <c r="A3" s="429" t="s">
        <v>224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</row>
    <row r="6" spans="1:21" s="103" customFormat="1" ht="18.75" x14ac:dyDescent="0.2">
      <c r="A6" s="430" t="s">
        <v>33</v>
      </c>
      <c r="B6" s="430" t="s">
        <v>60</v>
      </c>
      <c r="C6" s="431" t="s">
        <v>61</v>
      </c>
      <c r="D6" s="431" t="s">
        <v>62</v>
      </c>
      <c r="E6" s="432" t="s">
        <v>37</v>
      </c>
      <c r="F6" s="433" t="s">
        <v>38</v>
      </c>
      <c r="G6" s="433"/>
      <c r="H6" s="434" t="s">
        <v>63</v>
      </c>
      <c r="I6" s="434"/>
      <c r="J6" s="434" t="s">
        <v>64</v>
      </c>
      <c r="K6" s="434" t="s">
        <v>65</v>
      </c>
      <c r="L6" s="425" t="s">
        <v>66</v>
      </c>
      <c r="M6" s="426" t="s">
        <v>43</v>
      </c>
      <c r="N6" s="427"/>
      <c r="O6" s="428" t="s">
        <v>67</v>
      </c>
      <c r="P6" s="428" t="s">
        <v>68</v>
      </c>
    </row>
    <row r="7" spans="1:21" s="103" customFormat="1" ht="37.5" x14ac:dyDescent="0.2">
      <c r="A7" s="430"/>
      <c r="B7" s="430"/>
      <c r="C7" s="431"/>
      <c r="D7" s="431"/>
      <c r="E7" s="432"/>
      <c r="F7" s="105" t="s">
        <v>46</v>
      </c>
      <c r="G7" s="104" t="s">
        <v>69</v>
      </c>
      <c r="H7" s="104" t="s">
        <v>48</v>
      </c>
      <c r="I7" s="104" t="s">
        <v>70</v>
      </c>
      <c r="J7" s="434"/>
      <c r="K7" s="434"/>
      <c r="L7" s="425"/>
      <c r="M7" s="106" t="s">
        <v>50</v>
      </c>
      <c r="N7" s="107" t="s">
        <v>51</v>
      </c>
      <c r="O7" s="428"/>
      <c r="P7" s="428"/>
    </row>
    <row r="8" spans="1:21" ht="24" customHeight="1" x14ac:dyDescent="0.25">
      <c r="A8" s="331">
        <v>1</v>
      </c>
      <c r="B8" s="75" t="s">
        <v>81</v>
      </c>
      <c r="C8" s="335">
        <v>12000</v>
      </c>
      <c r="D8" s="335">
        <v>10400.02</v>
      </c>
      <c r="E8" s="338" t="s">
        <v>52</v>
      </c>
      <c r="F8" s="349" t="s">
        <v>72</v>
      </c>
      <c r="G8" s="352">
        <v>10399.969999999999</v>
      </c>
      <c r="H8" s="349" t="s">
        <v>72</v>
      </c>
      <c r="I8" s="352">
        <v>10399.969999999999</v>
      </c>
      <c r="J8" s="76"/>
      <c r="K8" s="77"/>
      <c r="L8" s="341" t="s">
        <v>71</v>
      </c>
      <c r="M8" s="371"/>
      <c r="N8" s="344" t="s">
        <v>53</v>
      </c>
      <c r="O8" s="405">
        <v>243527</v>
      </c>
      <c r="P8" s="408" t="s">
        <v>117</v>
      </c>
      <c r="S8" s="109"/>
      <c r="U8" s="110"/>
    </row>
    <row r="9" spans="1:21" ht="24" customHeight="1" x14ac:dyDescent="0.35">
      <c r="A9" s="332"/>
      <c r="B9" s="78" t="s">
        <v>82</v>
      </c>
      <c r="C9" s="336"/>
      <c r="D9" s="336"/>
      <c r="E9" s="339"/>
      <c r="F9" s="350"/>
      <c r="G9" s="353"/>
      <c r="H9" s="350"/>
      <c r="I9" s="353"/>
      <c r="J9" s="126" t="s">
        <v>54</v>
      </c>
      <c r="K9" s="79" t="s">
        <v>119</v>
      </c>
      <c r="L9" s="342"/>
      <c r="M9" s="372"/>
      <c r="N9" s="345"/>
      <c r="O9" s="406"/>
      <c r="P9" s="409"/>
      <c r="S9" s="109"/>
      <c r="U9" s="110"/>
    </row>
    <row r="10" spans="1:21" ht="21" x14ac:dyDescent="0.25">
      <c r="A10" s="333"/>
      <c r="B10" s="78"/>
      <c r="C10" s="336"/>
      <c r="D10" s="336"/>
      <c r="E10" s="339"/>
      <c r="F10" s="130" t="s">
        <v>83</v>
      </c>
      <c r="G10" s="132">
        <v>11200</v>
      </c>
      <c r="H10" s="350"/>
      <c r="I10" s="353"/>
      <c r="J10" s="126" t="s">
        <v>55</v>
      </c>
      <c r="K10" s="80" t="s">
        <v>84</v>
      </c>
      <c r="L10" s="342"/>
      <c r="M10" s="372"/>
      <c r="N10" s="345"/>
      <c r="O10" s="406"/>
      <c r="P10" s="409"/>
      <c r="S10" s="109"/>
      <c r="U10" s="110"/>
    </row>
    <row r="11" spans="1:21" ht="27" customHeight="1" x14ac:dyDescent="0.25">
      <c r="A11" s="334"/>
      <c r="B11" s="81"/>
      <c r="C11" s="337"/>
      <c r="D11" s="337"/>
      <c r="E11" s="340"/>
      <c r="F11" s="131" t="s">
        <v>85</v>
      </c>
      <c r="G11" s="133">
        <v>13160</v>
      </c>
      <c r="H11" s="351"/>
      <c r="I11" s="354"/>
      <c r="J11" s="82"/>
      <c r="K11" s="83"/>
      <c r="L11" s="343"/>
      <c r="M11" s="373"/>
      <c r="N11" s="346"/>
      <c r="O11" s="407"/>
      <c r="P11" s="410"/>
      <c r="S11" s="109"/>
      <c r="U11" s="110"/>
    </row>
    <row r="12" spans="1:21" ht="24" customHeight="1" x14ac:dyDescent="0.25">
      <c r="A12" s="331">
        <v>2</v>
      </c>
      <c r="B12" s="75" t="s">
        <v>86</v>
      </c>
      <c r="C12" s="335">
        <v>146000</v>
      </c>
      <c r="D12" s="335">
        <v>101864</v>
      </c>
      <c r="E12" s="338" t="s">
        <v>52</v>
      </c>
      <c r="F12" s="349" t="s">
        <v>87</v>
      </c>
      <c r="G12" s="352">
        <v>101864</v>
      </c>
      <c r="H12" s="349" t="s">
        <v>87</v>
      </c>
      <c r="I12" s="352">
        <v>101864</v>
      </c>
      <c r="J12" s="76"/>
      <c r="K12" s="77"/>
      <c r="L12" s="341" t="s">
        <v>71</v>
      </c>
      <c r="M12" s="344" t="s">
        <v>53</v>
      </c>
      <c r="N12" s="359"/>
      <c r="O12" s="405">
        <v>243527</v>
      </c>
      <c r="P12" s="408" t="s">
        <v>117</v>
      </c>
      <c r="S12" s="109"/>
      <c r="U12" s="110"/>
    </row>
    <row r="13" spans="1:21" ht="24" customHeight="1" x14ac:dyDescent="0.35">
      <c r="A13" s="332"/>
      <c r="B13" s="78" t="s">
        <v>88</v>
      </c>
      <c r="C13" s="336"/>
      <c r="D13" s="336"/>
      <c r="E13" s="339"/>
      <c r="F13" s="350"/>
      <c r="G13" s="353"/>
      <c r="H13" s="350"/>
      <c r="I13" s="353"/>
      <c r="J13" s="126" t="s">
        <v>54</v>
      </c>
      <c r="K13" s="79" t="s">
        <v>89</v>
      </c>
      <c r="L13" s="342"/>
      <c r="M13" s="345"/>
      <c r="N13" s="360"/>
      <c r="O13" s="406"/>
      <c r="P13" s="409"/>
      <c r="S13" s="109"/>
      <c r="U13" s="110"/>
    </row>
    <row r="14" spans="1:21" ht="30.75" customHeight="1" x14ac:dyDescent="0.25">
      <c r="A14" s="333"/>
      <c r="B14" s="78" t="s">
        <v>90</v>
      </c>
      <c r="C14" s="336"/>
      <c r="D14" s="336"/>
      <c r="E14" s="339"/>
      <c r="F14" s="130" t="s">
        <v>91</v>
      </c>
      <c r="G14" s="132">
        <v>145520</v>
      </c>
      <c r="H14" s="350"/>
      <c r="I14" s="353"/>
      <c r="J14" s="126" t="s">
        <v>55</v>
      </c>
      <c r="K14" s="80" t="s">
        <v>92</v>
      </c>
      <c r="L14" s="342"/>
      <c r="M14" s="345"/>
      <c r="N14" s="360"/>
      <c r="O14" s="406"/>
      <c r="P14" s="409"/>
      <c r="S14" s="109"/>
      <c r="U14" s="110"/>
    </row>
    <row r="15" spans="1:21" ht="42.75" customHeight="1" x14ac:dyDescent="0.25">
      <c r="A15" s="334"/>
      <c r="B15" s="81"/>
      <c r="C15" s="337"/>
      <c r="D15" s="337"/>
      <c r="E15" s="340"/>
      <c r="F15" s="131" t="s">
        <v>93</v>
      </c>
      <c r="G15" s="133">
        <v>154080</v>
      </c>
      <c r="H15" s="351"/>
      <c r="I15" s="354"/>
      <c r="J15" s="82"/>
      <c r="K15" s="83"/>
      <c r="L15" s="343"/>
      <c r="M15" s="346"/>
      <c r="N15" s="361"/>
      <c r="O15" s="407"/>
      <c r="P15" s="410"/>
      <c r="S15" s="109"/>
      <c r="U15" s="110"/>
    </row>
    <row r="16" spans="1:21" ht="24" customHeight="1" x14ac:dyDescent="0.25">
      <c r="A16" s="331">
        <v>3</v>
      </c>
      <c r="B16" s="75" t="s">
        <v>94</v>
      </c>
      <c r="C16" s="335">
        <v>322000</v>
      </c>
      <c r="D16" s="335">
        <v>344489.71</v>
      </c>
      <c r="E16" s="338" t="s">
        <v>52</v>
      </c>
      <c r="F16" s="349" t="s">
        <v>73</v>
      </c>
      <c r="G16" s="352">
        <v>337599.98</v>
      </c>
      <c r="H16" s="349" t="s">
        <v>73</v>
      </c>
      <c r="I16" s="352">
        <v>337599.98</v>
      </c>
      <c r="J16" s="76"/>
      <c r="K16" s="77"/>
      <c r="L16" s="341" t="s">
        <v>74</v>
      </c>
      <c r="M16" s="344" t="s">
        <v>53</v>
      </c>
      <c r="N16" s="344"/>
      <c r="O16" s="405">
        <v>243527</v>
      </c>
      <c r="P16" s="408" t="s">
        <v>117</v>
      </c>
      <c r="S16" s="109"/>
      <c r="U16" s="110"/>
    </row>
    <row r="17" spans="1:26" ht="24" customHeight="1" x14ac:dyDescent="0.35">
      <c r="A17" s="332"/>
      <c r="B17" s="78" t="s">
        <v>75</v>
      </c>
      <c r="C17" s="336"/>
      <c r="D17" s="336"/>
      <c r="E17" s="339"/>
      <c r="F17" s="350"/>
      <c r="G17" s="353"/>
      <c r="H17" s="350"/>
      <c r="I17" s="353"/>
      <c r="J17" s="126" t="s">
        <v>57</v>
      </c>
      <c r="K17" s="79" t="s">
        <v>95</v>
      </c>
      <c r="L17" s="342"/>
      <c r="M17" s="345"/>
      <c r="N17" s="345"/>
      <c r="O17" s="406"/>
      <c r="P17" s="409"/>
      <c r="S17" s="109"/>
      <c r="U17" s="110"/>
    </row>
    <row r="18" spans="1:26" ht="21" x14ac:dyDescent="0.25">
      <c r="A18" s="333"/>
      <c r="B18" s="78" t="s">
        <v>96</v>
      </c>
      <c r="C18" s="336"/>
      <c r="D18" s="336"/>
      <c r="E18" s="339"/>
      <c r="F18" s="350"/>
      <c r="G18" s="353"/>
      <c r="H18" s="350"/>
      <c r="I18" s="353"/>
      <c r="J18" s="126" t="s">
        <v>55</v>
      </c>
      <c r="K18" s="80" t="s">
        <v>97</v>
      </c>
      <c r="L18" s="342"/>
      <c r="M18" s="345"/>
      <c r="N18" s="345"/>
      <c r="O18" s="406"/>
      <c r="P18" s="409"/>
      <c r="S18" s="109"/>
      <c r="U18" s="110"/>
    </row>
    <row r="19" spans="1:26" ht="24" customHeight="1" x14ac:dyDescent="0.25">
      <c r="A19" s="334"/>
      <c r="B19" s="81"/>
      <c r="C19" s="337"/>
      <c r="D19" s="337"/>
      <c r="E19" s="340"/>
      <c r="F19" s="351"/>
      <c r="G19" s="354"/>
      <c r="H19" s="351"/>
      <c r="I19" s="354"/>
      <c r="J19" s="82"/>
      <c r="K19" s="83"/>
      <c r="L19" s="343"/>
      <c r="M19" s="346"/>
      <c r="N19" s="346"/>
      <c r="O19" s="407"/>
      <c r="P19" s="410"/>
    </row>
    <row r="20" spans="1:26" ht="21" x14ac:dyDescent="0.25">
      <c r="A20" s="331">
        <v>4</v>
      </c>
      <c r="B20" s="75" t="s">
        <v>98</v>
      </c>
      <c r="C20" s="335">
        <v>29900</v>
      </c>
      <c r="D20" s="335">
        <v>31993</v>
      </c>
      <c r="E20" s="338" t="s">
        <v>52</v>
      </c>
      <c r="F20" s="127" t="s">
        <v>99</v>
      </c>
      <c r="G20" s="128">
        <v>31993</v>
      </c>
      <c r="H20" s="349" t="s">
        <v>99</v>
      </c>
      <c r="I20" s="352">
        <v>31993</v>
      </c>
      <c r="J20" s="76"/>
      <c r="K20" s="77"/>
      <c r="L20" s="341" t="s">
        <v>115</v>
      </c>
      <c r="M20" s="344" t="s">
        <v>53</v>
      </c>
      <c r="N20" s="359"/>
      <c r="O20" s="411">
        <v>243527</v>
      </c>
      <c r="P20" s="408" t="s">
        <v>117</v>
      </c>
    </row>
    <row r="21" spans="1:26" ht="21" x14ac:dyDescent="0.35">
      <c r="A21" s="332"/>
      <c r="B21" s="78" t="s">
        <v>100</v>
      </c>
      <c r="C21" s="336"/>
      <c r="D21" s="336"/>
      <c r="E21" s="339"/>
      <c r="F21" s="367" t="s">
        <v>101</v>
      </c>
      <c r="G21" s="369">
        <v>37289.5</v>
      </c>
      <c r="H21" s="350"/>
      <c r="I21" s="353"/>
      <c r="J21" s="126" t="s">
        <v>54</v>
      </c>
      <c r="K21" s="79" t="s">
        <v>102</v>
      </c>
      <c r="L21" s="342"/>
      <c r="M21" s="345"/>
      <c r="N21" s="360"/>
      <c r="O21" s="412"/>
      <c r="P21" s="409"/>
    </row>
    <row r="22" spans="1:26" ht="26.25" customHeight="1" x14ac:dyDescent="0.25">
      <c r="A22" s="333"/>
      <c r="B22" s="78"/>
      <c r="C22" s="336"/>
      <c r="D22" s="336"/>
      <c r="E22" s="339"/>
      <c r="F22" s="367"/>
      <c r="G22" s="369"/>
      <c r="H22" s="350"/>
      <c r="I22" s="353"/>
      <c r="J22" s="126" t="s">
        <v>55</v>
      </c>
      <c r="K22" s="80" t="s">
        <v>103</v>
      </c>
      <c r="L22" s="342"/>
      <c r="M22" s="345"/>
      <c r="N22" s="360"/>
      <c r="O22" s="412"/>
      <c r="P22" s="409"/>
    </row>
    <row r="23" spans="1:26" ht="21" x14ac:dyDescent="0.25">
      <c r="A23" s="333"/>
      <c r="B23" s="80"/>
      <c r="C23" s="336"/>
      <c r="D23" s="336"/>
      <c r="E23" s="339"/>
      <c r="F23" s="367" t="s">
        <v>104</v>
      </c>
      <c r="G23" s="369">
        <v>38199</v>
      </c>
      <c r="H23" s="350"/>
      <c r="I23" s="353"/>
      <c r="J23" s="134"/>
      <c r="K23" s="80"/>
      <c r="L23" s="342"/>
      <c r="M23" s="345"/>
      <c r="N23" s="360"/>
      <c r="O23" s="412"/>
      <c r="P23" s="409"/>
      <c r="R23" s="289"/>
      <c r="S23" s="289"/>
      <c r="T23" s="289"/>
      <c r="U23" s="289"/>
      <c r="V23" s="289"/>
      <c r="W23" s="289"/>
      <c r="X23" s="289"/>
      <c r="Y23" s="288"/>
      <c r="Z23" s="288"/>
    </row>
    <row r="24" spans="1:26" ht="26.25" customHeight="1" x14ac:dyDescent="0.25">
      <c r="A24" s="334"/>
      <c r="B24" s="81"/>
      <c r="C24" s="337"/>
      <c r="D24" s="337"/>
      <c r="E24" s="340"/>
      <c r="F24" s="368"/>
      <c r="G24" s="370"/>
      <c r="H24" s="351"/>
      <c r="I24" s="354"/>
      <c r="J24" s="82"/>
      <c r="K24" s="83"/>
      <c r="L24" s="343"/>
      <c r="M24" s="346"/>
      <c r="N24" s="361"/>
      <c r="O24" s="413"/>
      <c r="P24" s="410"/>
      <c r="Q24" s="294"/>
      <c r="R24" s="295"/>
      <c r="S24" s="295"/>
      <c r="T24" s="295"/>
      <c r="U24" s="295"/>
      <c r="V24" s="295"/>
      <c r="W24" s="295"/>
      <c r="X24" s="289"/>
      <c r="Y24" s="288"/>
      <c r="Z24" s="288"/>
    </row>
    <row r="25" spans="1:26" ht="24" customHeight="1" x14ac:dyDescent="0.25">
      <c r="A25" s="331">
        <v>5</v>
      </c>
      <c r="B25" s="135" t="s">
        <v>79</v>
      </c>
      <c r="C25" s="363">
        <v>5996426.1699999999</v>
      </c>
      <c r="D25" s="363">
        <v>6416176</v>
      </c>
      <c r="E25" s="338" t="s">
        <v>56</v>
      </c>
      <c r="F25" s="325" t="s">
        <v>76</v>
      </c>
      <c r="G25" s="352">
        <v>6300000</v>
      </c>
      <c r="H25" s="325" t="s">
        <v>76</v>
      </c>
      <c r="I25" s="352">
        <v>6287440</v>
      </c>
      <c r="J25" s="94"/>
      <c r="K25" s="94"/>
      <c r="L25" s="341" t="s">
        <v>77</v>
      </c>
      <c r="M25" s="356" t="s">
        <v>53</v>
      </c>
      <c r="N25" s="359"/>
      <c r="O25" s="405">
        <v>243527</v>
      </c>
      <c r="P25" s="408" t="s">
        <v>117</v>
      </c>
      <c r="Q25" s="296"/>
      <c r="R25" s="296"/>
      <c r="S25" s="296"/>
      <c r="T25" s="296"/>
      <c r="U25" s="296"/>
      <c r="V25" s="296"/>
      <c r="W25" s="296"/>
      <c r="X25" s="293"/>
      <c r="Y25" s="288"/>
      <c r="Z25" s="288"/>
    </row>
    <row r="26" spans="1:26" ht="21" x14ac:dyDescent="0.35">
      <c r="A26" s="332"/>
      <c r="B26" s="78" t="s">
        <v>78</v>
      </c>
      <c r="C26" s="364"/>
      <c r="D26" s="364"/>
      <c r="E26" s="339"/>
      <c r="F26" s="365"/>
      <c r="G26" s="353"/>
      <c r="H26" s="365"/>
      <c r="I26" s="353"/>
      <c r="J26" s="126" t="s">
        <v>57</v>
      </c>
      <c r="K26" s="79" t="s">
        <v>110</v>
      </c>
      <c r="L26" s="342"/>
      <c r="M26" s="357"/>
      <c r="N26" s="360"/>
      <c r="O26" s="406"/>
      <c r="P26" s="409"/>
      <c r="Q26" s="296"/>
      <c r="R26" s="296"/>
      <c r="S26" s="296"/>
      <c r="T26" s="296"/>
      <c r="U26" s="296"/>
      <c r="V26" s="297" t="s">
        <v>223</v>
      </c>
      <c r="W26" s="297"/>
      <c r="X26" s="293"/>
      <c r="Y26" s="288"/>
      <c r="Z26" s="288"/>
    </row>
    <row r="27" spans="1:26" ht="21" x14ac:dyDescent="0.25">
      <c r="A27" s="332"/>
      <c r="B27" s="78" t="s">
        <v>111</v>
      </c>
      <c r="C27" s="364"/>
      <c r="D27" s="364"/>
      <c r="E27" s="339"/>
      <c r="F27" s="365"/>
      <c r="G27" s="353"/>
      <c r="H27" s="365"/>
      <c r="I27" s="353"/>
      <c r="J27" s="126" t="s">
        <v>55</v>
      </c>
      <c r="K27" s="80" t="s">
        <v>84</v>
      </c>
      <c r="L27" s="342"/>
      <c r="M27" s="357"/>
      <c r="N27" s="360"/>
      <c r="O27" s="406"/>
      <c r="P27" s="409"/>
      <c r="Q27" s="296"/>
      <c r="R27" s="296" t="s">
        <v>118</v>
      </c>
      <c r="S27" s="298">
        <f>SUM('แบบ สขร. ต.ค. 66 '!I8:I24,'แบบ สขร. ต.ค. 66 '!I36:I39)</f>
        <v>6769296.9500000002</v>
      </c>
      <c r="T27" s="296"/>
      <c r="U27" s="298">
        <f>SUM('แบบ สขร. ต.ค. 66 '!I25,'แบบ สขร. ต.ค. 66 '!I40)</f>
        <v>6769296.9500000002</v>
      </c>
      <c r="V27" s="298">
        <f>SUM(U27)</f>
        <v>6769296.9500000002</v>
      </c>
      <c r="W27" s="296"/>
      <c r="X27" s="293"/>
      <c r="Y27" s="288"/>
      <c r="Z27" s="288"/>
    </row>
    <row r="28" spans="1:26" ht="21" x14ac:dyDescent="0.25">
      <c r="A28" s="334"/>
      <c r="B28" s="129"/>
      <c r="C28" s="364"/>
      <c r="D28" s="364"/>
      <c r="E28" s="340"/>
      <c r="F28" s="366"/>
      <c r="G28" s="354"/>
      <c r="H28" s="366"/>
      <c r="I28" s="354"/>
      <c r="J28" s="129"/>
      <c r="K28" s="95"/>
      <c r="L28" s="343"/>
      <c r="M28" s="358"/>
      <c r="N28" s="361"/>
      <c r="O28" s="407"/>
      <c r="P28" s="410"/>
      <c r="Q28" s="296"/>
      <c r="R28" s="296" t="s">
        <v>164</v>
      </c>
      <c r="S28" s="298">
        <f>SUM('แบบ สขร. พ.ย. 66'!I8:I15,'แบบ สขร. พ.ย. 66'!I27:I30,'แบบ สขร. พ.ย. 66'!I31:I34,'แบบ สขร. พ.ย. 66'!I46:I49)</f>
        <v>5189796.96</v>
      </c>
      <c r="T28" s="296"/>
      <c r="U28" s="298">
        <f>SUM('แบบ สขร. พ.ย. 66'!I16,'แบบ สขร. พ.ย. 66'!I35,'แบบ สขร. พ.ย. 66'!I50)</f>
        <v>5189796.96</v>
      </c>
      <c r="V28" s="298">
        <f>SUM(V27+U28)</f>
        <v>11959093.91</v>
      </c>
      <c r="W28" s="296"/>
      <c r="X28" s="293"/>
      <c r="Y28" s="288"/>
      <c r="Z28" s="288"/>
    </row>
    <row r="29" spans="1:26" ht="24" customHeight="1" x14ac:dyDescent="0.25">
      <c r="A29" s="331">
        <v>6</v>
      </c>
      <c r="B29" s="75" t="s">
        <v>124</v>
      </c>
      <c r="C29" s="335">
        <v>45878.5</v>
      </c>
      <c r="D29" s="335">
        <v>49090</v>
      </c>
      <c r="E29" s="338" t="s">
        <v>52</v>
      </c>
      <c r="F29" s="181" t="s">
        <v>125</v>
      </c>
      <c r="G29" s="182">
        <v>49090</v>
      </c>
      <c r="H29" s="349" t="s">
        <v>125</v>
      </c>
      <c r="I29" s="352">
        <v>49090</v>
      </c>
      <c r="J29" s="76"/>
      <c r="K29" s="77"/>
      <c r="L29" s="341" t="s">
        <v>158</v>
      </c>
      <c r="M29" s="344" t="s">
        <v>53</v>
      </c>
      <c r="N29" s="344"/>
      <c r="O29" s="405">
        <v>243558</v>
      </c>
      <c r="P29" s="408" t="s">
        <v>117</v>
      </c>
      <c r="Q29" s="299"/>
      <c r="R29" s="296" t="s">
        <v>165</v>
      </c>
      <c r="S29" s="298">
        <f>SUM('แบบ สขร. ธ.ค. 66'!I20)</f>
        <v>821446</v>
      </c>
      <c r="T29" s="296"/>
      <c r="U29" s="298">
        <f>SUM('แบบ สขร. ธ.ค. 66'!I8:I19)</f>
        <v>821446</v>
      </c>
      <c r="V29" s="298">
        <f t="shared" ref="V29:V32" si="0">SUM(V28+U29)</f>
        <v>12780539.91</v>
      </c>
      <c r="W29" s="296"/>
      <c r="X29" s="293"/>
      <c r="Y29" s="288"/>
      <c r="Z29" s="288"/>
    </row>
    <row r="30" spans="1:26" ht="49.5" customHeight="1" x14ac:dyDescent="0.35">
      <c r="A30" s="332"/>
      <c r="B30" s="78" t="s">
        <v>126</v>
      </c>
      <c r="C30" s="336"/>
      <c r="D30" s="336"/>
      <c r="E30" s="339"/>
      <c r="F30" s="306" t="s">
        <v>127</v>
      </c>
      <c r="G30" s="184">
        <v>54030</v>
      </c>
      <c r="H30" s="350"/>
      <c r="I30" s="353"/>
      <c r="J30" s="179" t="s">
        <v>54</v>
      </c>
      <c r="K30" s="79" t="s">
        <v>128</v>
      </c>
      <c r="L30" s="342"/>
      <c r="M30" s="345"/>
      <c r="N30" s="345"/>
      <c r="O30" s="406"/>
      <c r="P30" s="409"/>
      <c r="Q30" s="299"/>
      <c r="R30" s="296" t="s">
        <v>166</v>
      </c>
      <c r="S30" s="298">
        <f>SUM('แบบ สขร. ม.ค. 67'!I12,'แบบ สขร. ม.ค. 67'!I34)</f>
        <v>10387903</v>
      </c>
      <c r="T30" s="296"/>
      <c r="U30" s="298">
        <f>SUM('แบบ สขร. ม.ค. 67'!I8:I11,'แบบ สขร. ม.ค. 67'!I24:I29,'แบบ สขร. ม.ค. 67'!I30:I33)</f>
        <v>10387903</v>
      </c>
      <c r="V30" s="298">
        <f t="shared" si="0"/>
        <v>23168442.91</v>
      </c>
      <c r="W30" s="296"/>
      <c r="X30" s="293"/>
      <c r="Y30" s="288"/>
      <c r="Z30" s="288"/>
    </row>
    <row r="31" spans="1:26" ht="24" customHeight="1" x14ac:dyDescent="0.25">
      <c r="A31" s="333"/>
      <c r="B31" s="78" t="s">
        <v>129</v>
      </c>
      <c r="C31" s="336"/>
      <c r="D31" s="336"/>
      <c r="E31" s="339"/>
      <c r="F31" s="367" t="s">
        <v>130</v>
      </c>
      <c r="G31" s="369">
        <v>55150</v>
      </c>
      <c r="H31" s="350"/>
      <c r="I31" s="353"/>
      <c r="J31" s="179" t="s">
        <v>55</v>
      </c>
      <c r="K31" s="80" t="s">
        <v>131</v>
      </c>
      <c r="L31" s="342"/>
      <c r="M31" s="345"/>
      <c r="N31" s="345"/>
      <c r="O31" s="406"/>
      <c r="P31" s="409"/>
      <c r="Q31" s="299"/>
      <c r="R31" s="296" t="s">
        <v>167</v>
      </c>
      <c r="S31" s="298">
        <f>SUM('แบบ สขร. ก.พ. 67 '!I24,'แบบ สขร. ก.พ. 67 '!I44)</f>
        <v>2361063</v>
      </c>
      <c r="T31" s="296"/>
      <c r="U31" s="298">
        <f>SUM('แบบ สขร. ก.พ. 67 '!I8:I23,'แบบ สขร. ก.พ. 67 '!I36:I43)</f>
        <v>2361063</v>
      </c>
      <c r="V31" s="298">
        <f t="shared" si="0"/>
        <v>25529505.91</v>
      </c>
      <c r="W31" s="296"/>
      <c r="X31" s="293"/>
      <c r="Y31" s="288"/>
      <c r="Z31" s="288"/>
    </row>
    <row r="32" spans="1:26" ht="24" customHeight="1" x14ac:dyDescent="0.25">
      <c r="A32" s="334"/>
      <c r="B32" s="81"/>
      <c r="C32" s="337"/>
      <c r="D32" s="337"/>
      <c r="E32" s="340"/>
      <c r="F32" s="368"/>
      <c r="G32" s="370"/>
      <c r="H32" s="351"/>
      <c r="I32" s="354"/>
      <c r="J32" s="82"/>
      <c r="K32" s="83"/>
      <c r="L32" s="343"/>
      <c r="M32" s="346"/>
      <c r="N32" s="346"/>
      <c r="O32" s="407"/>
      <c r="P32" s="410"/>
      <c r="Q32" s="299"/>
      <c r="R32" s="296" t="s">
        <v>168</v>
      </c>
      <c r="S32" s="298">
        <f>SUM('แบบ สขร. มี.ค. 67 '!I24,'แบบ สขร. มี.ค. 67 '!I53)</f>
        <v>19210511.800000001</v>
      </c>
      <c r="T32" s="296"/>
      <c r="U32" s="298">
        <f>SUM('แบบ สขร. มี.ค. 67 '!I8:I23,'แบบ สขร. มี.ค. 67 '!I36:I41,'แบบ สขร. มี.ค. 67 '!I42:I47,'แบบ สขร. มี.ค. 67 '!I48:I52)</f>
        <v>19210511.800000001</v>
      </c>
      <c r="V32" s="298">
        <f t="shared" si="0"/>
        <v>44740017.710000001</v>
      </c>
      <c r="W32" s="296"/>
      <c r="X32" s="293"/>
      <c r="Y32" s="288"/>
      <c r="Z32" s="288"/>
    </row>
    <row r="33" spans="1:26" ht="24" customHeight="1" x14ac:dyDescent="0.25">
      <c r="A33" s="331">
        <v>7</v>
      </c>
      <c r="B33" s="75" t="s">
        <v>132</v>
      </c>
      <c r="C33" s="335">
        <v>467000</v>
      </c>
      <c r="D33" s="335">
        <v>497384</v>
      </c>
      <c r="E33" s="338" t="s">
        <v>52</v>
      </c>
      <c r="F33" s="349" t="s">
        <v>133</v>
      </c>
      <c r="G33" s="352">
        <v>489922</v>
      </c>
      <c r="H33" s="349" t="s">
        <v>133</v>
      </c>
      <c r="I33" s="352">
        <v>489922</v>
      </c>
      <c r="J33" s="76"/>
      <c r="K33" s="77"/>
      <c r="L33" s="341" t="s">
        <v>160</v>
      </c>
      <c r="M33" s="344" t="s">
        <v>53</v>
      </c>
      <c r="N33" s="359"/>
      <c r="O33" s="405">
        <v>243558</v>
      </c>
      <c r="P33" s="408" t="s">
        <v>117</v>
      </c>
      <c r="Q33" s="299"/>
      <c r="R33" s="296" t="s">
        <v>169</v>
      </c>
      <c r="S33" s="296"/>
      <c r="T33" s="296"/>
      <c r="U33" s="296"/>
      <c r="V33" s="296"/>
      <c r="W33" s="296"/>
      <c r="X33" s="293"/>
      <c r="Y33" s="288"/>
      <c r="Z33" s="288"/>
    </row>
    <row r="34" spans="1:26" ht="24" customHeight="1" x14ac:dyDescent="0.35">
      <c r="A34" s="332"/>
      <c r="B34" s="78" t="s">
        <v>134</v>
      </c>
      <c r="C34" s="336"/>
      <c r="D34" s="336"/>
      <c r="E34" s="339"/>
      <c r="F34" s="350"/>
      <c r="G34" s="353"/>
      <c r="H34" s="350"/>
      <c r="I34" s="353"/>
      <c r="J34" s="179" t="s">
        <v>57</v>
      </c>
      <c r="K34" s="79" t="s">
        <v>135</v>
      </c>
      <c r="L34" s="342"/>
      <c r="M34" s="345"/>
      <c r="N34" s="360"/>
      <c r="O34" s="406"/>
      <c r="P34" s="409"/>
      <c r="Q34" s="299"/>
      <c r="R34" s="296" t="s">
        <v>170</v>
      </c>
      <c r="S34" s="296"/>
      <c r="T34" s="296"/>
      <c r="U34" s="296"/>
      <c r="V34" s="296"/>
      <c r="W34" s="296"/>
      <c r="X34" s="293"/>
      <c r="Y34" s="288"/>
      <c r="Z34" s="288"/>
    </row>
    <row r="35" spans="1:26" ht="24" customHeight="1" x14ac:dyDescent="0.25">
      <c r="A35" s="333"/>
      <c r="B35" s="78" t="s">
        <v>78</v>
      </c>
      <c r="C35" s="336"/>
      <c r="D35" s="336"/>
      <c r="E35" s="339"/>
      <c r="F35" s="350"/>
      <c r="G35" s="353"/>
      <c r="H35" s="350"/>
      <c r="I35" s="353"/>
      <c r="J35" s="179" t="s">
        <v>55</v>
      </c>
      <c r="K35" s="80" t="s">
        <v>136</v>
      </c>
      <c r="L35" s="342"/>
      <c r="M35" s="345"/>
      <c r="N35" s="360"/>
      <c r="O35" s="406"/>
      <c r="P35" s="409"/>
      <c r="Q35" s="299"/>
      <c r="R35" s="296" t="s">
        <v>171</v>
      </c>
      <c r="S35" s="296"/>
      <c r="T35" s="296"/>
      <c r="U35" s="296"/>
      <c r="V35" s="296"/>
      <c r="W35" s="296"/>
      <c r="X35" s="293"/>
      <c r="Y35" s="288"/>
      <c r="Z35" s="288"/>
    </row>
    <row r="36" spans="1:26" ht="24" customHeight="1" x14ac:dyDescent="0.25">
      <c r="A36" s="334"/>
      <c r="B36" s="81" t="s">
        <v>137</v>
      </c>
      <c r="C36" s="337"/>
      <c r="D36" s="337"/>
      <c r="E36" s="340"/>
      <c r="F36" s="351"/>
      <c r="G36" s="354"/>
      <c r="H36" s="351"/>
      <c r="I36" s="354"/>
      <c r="J36" s="82"/>
      <c r="K36" s="83"/>
      <c r="L36" s="343"/>
      <c r="M36" s="346"/>
      <c r="N36" s="361"/>
      <c r="O36" s="407"/>
      <c r="P36" s="410"/>
      <c r="Q36" s="299"/>
      <c r="R36" s="296" t="s">
        <v>172</v>
      </c>
      <c r="S36" s="296"/>
      <c r="T36" s="296"/>
      <c r="U36" s="296"/>
      <c r="V36" s="296"/>
      <c r="W36" s="296"/>
      <c r="X36" s="293"/>
      <c r="Y36" s="288"/>
      <c r="Z36" s="288"/>
    </row>
    <row r="37" spans="1:26" ht="24" customHeight="1" x14ac:dyDescent="0.25">
      <c r="A37" s="331">
        <v>8</v>
      </c>
      <c r="B37" s="77" t="s">
        <v>139</v>
      </c>
      <c r="C37" s="363">
        <v>2000000</v>
      </c>
      <c r="D37" s="363">
        <v>2139874.41</v>
      </c>
      <c r="E37" s="383" t="s">
        <v>56</v>
      </c>
      <c r="F37" s="349" t="s">
        <v>140</v>
      </c>
      <c r="G37" s="352">
        <v>1928000</v>
      </c>
      <c r="H37" s="377" t="s">
        <v>141</v>
      </c>
      <c r="I37" s="352">
        <v>1927236.92</v>
      </c>
      <c r="J37" s="178"/>
      <c r="K37" s="178"/>
      <c r="L37" s="380" t="s">
        <v>161</v>
      </c>
      <c r="M37" s="356" t="s">
        <v>53</v>
      </c>
      <c r="N37" s="359"/>
      <c r="O37" s="405">
        <v>243558</v>
      </c>
      <c r="P37" s="408" t="s">
        <v>117</v>
      </c>
      <c r="Q37" s="299"/>
      <c r="R37" s="296" t="s">
        <v>173</v>
      </c>
      <c r="S37" s="296"/>
      <c r="T37" s="296"/>
      <c r="U37" s="296"/>
      <c r="V37" s="296"/>
      <c r="W37" s="296"/>
      <c r="X37" s="293"/>
      <c r="Y37" s="288"/>
      <c r="Z37" s="288"/>
    </row>
    <row r="38" spans="1:26" ht="46.5" customHeight="1" x14ac:dyDescent="0.35">
      <c r="A38" s="332"/>
      <c r="B38" s="80" t="s">
        <v>78</v>
      </c>
      <c r="C38" s="364"/>
      <c r="D38" s="364"/>
      <c r="E38" s="384"/>
      <c r="F38" s="350"/>
      <c r="G38" s="353"/>
      <c r="H38" s="378"/>
      <c r="I38" s="353"/>
      <c r="J38" s="179" t="s">
        <v>54</v>
      </c>
      <c r="K38" s="79" t="s">
        <v>142</v>
      </c>
      <c r="L38" s="381"/>
      <c r="M38" s="357"/>
      <c r="N38" s="360"/>
      <c r="O38" s="406"/>
      <c r="P38" s="409"/>
      <c r="Q38" s="299"/>
      <c r="R38" s="296" t="s">
        <v>174</v>
      </c>
      <c r="S38" s="296"/>
      <c r="T38" s="296"/>
      <c r="U38" s="296"/>
      <c r="V38" s="296"/>
      <c r="W38" s="296"/>
      <c r="X38" s="293"/>
      <c r="Y38" s="288"/>
      <c r="Z38" s="288"/>
    </row>
    <row r="39" spans="1:26" ht="24" customHeight="1" x14ac:dyDescent="0.25">
      <c r="A39" s="332"/>
      <c r="B39" s="80" t="s">
        <v>143</v>
      </c>
      <c r="C39" s="364"/>
      <c r="D39" s="364"/>
      <c r="E39" s="384"/>
      <c r="F39" s="367" t="s">
        <v>144</v>
      </c>
      <c r="G39" s="369">
        <v>2035000</v>
      </c>
      <c r="H39" s="378"/>
      <c r="I39" s="353"/>
      <c r="J39" s="179" t="s">
        <v>55</v>
      </c>
      <c r="K39" s="80" t="s">
        <v>131</v>
      </c>
      <c r="L39" s="381"/>
      <c r="M39" s="357"/>
      <c r="N39" s="360"/>
      <c r="O39" s="406"/>
      <c r="P39" s="409"/>
      <c r="Q39" s="299"/>
      <c r="R39" s="296"/>
      <c r="S39" s="298">
        <f>SUM(S27:S38)</f>
        <v>44740017.710000001</v>
      </c>
      <c r="T39" s="296"/>
      <c r="U39" s="298">
        <f>SUM(U27:U38)</f>
        <v>44740017.710000001</v>
      </c>
      <c r="V39" s="296"/>
      <c r="W39" s="296"/>
      <c r="X39" s="293"/>
      <c r="Y39" s="288"/>
      <c r="Z39" s="288"/>
    </row>
    <row r="40" spans="1:26" ht="24" customHeight="1" x14ac:dyDescent="0.25">
      <c r="A40" s="334"/>
      <c r="B40" s="83"/>
      <c r="C40" s="364"/>
      <c r="D40" s="364"/>
      <c r="E40" s="385"/>
      <c r="F40" s="368"/>
      <c r="G40" s="370"/>
      <c r="H40" s="379"/>
      <c r="I40" s="354"/>
      <c r="J40" s="180"/>
      <c r="K40" s="180"/>
      <c r="L40" s="382"/>
      <c r="M40" s="358"/>
      <c r="N40" s="361"/>
      <c r="O40" s="407"/>
      <c r="P40" s="410"/>
      <c r="Q40" s="299"/>
      <c r="R40" s="296"/>
      <c r="S40" s="296"/>
      <c r="T40" s="296"/>
      <c r="U40" s="296"/>
      <c r="V40" s="296"/>
      <c r="W40" s="296"/>
      <c r="X40" s="293"/>
      <c r="Y40" s="288"/>
      <c r="Z40" s="288"/>
    </row>
    <row r="41" spans="1:26" ht="24" customHeight="1" x14ac:dyDescent="0.25">
      <c r="A41" s="332">
        <v>9</v>
      </c>
      <c r="B41" s="186" t="s">
        <v>145</v>
      </c>
      <c r="C41" s="363">
        <v>992396</v>
      </c>
      <c r="D41" s="363">
        <v>1061863.72</v>
      </c>
      <c r="E41" s="338" t="s">
        <v>56</v>
      </c>
      <c r="F41" s="365" t="s">
        <v>73</v>
      </c>
      <c r="G41" s="353">
        <v>1030007</v>
      </c>
      <c r="H41" s="365" t="s">
        <v>73</v>
      </c>
      <c r="I41" s="353">
        <v>1024882.38</v>
      </c>
      <c r="J41" s="187"/>
      <c r="K41" s="187"/>
      <c r="L41" s="341" t="s">
        <v>162</v>
      </c>
      <c r="M41" s="356" t="s">
        <v>53</v>
      </c>
      <c r="N41" s="359"/>
      <c r="O41" s="405">
        <v>243558</v>
      </c>
      <c r="P41" s="408" t="s">
        <v>117</v>
      </c>
      <c r="Q41" s="299"/>
      <c r="R41" s="296"/>
      <c r="S41" s="296"/>
      <c r="T41" s="296"/>
      <c r="U41" s="296"/>
      <c r="V41" s="296"/>
      <c r="W41" s="296"/>
      <c r="X41" s="293"/>
      <c r="Y41" s="288"/>
      <c r="Z41" s="288"/>
    </row>
    <row r="42" spans="1:26" ht="24" customHeight="1" x14ac:dyDescent="0.35">
      <c r="A42" s="332"/>
      <c r="B42" s="78" t="s">
        <v>75</v>
      </c>
      <c r="C42" s="364"/>
      <c r="D42" s="364"/>
      <c r="E42" s="339"/>
      <c r="F42" s="365"/>
      <c r="G42" s="353"/>
      <c r="H42" s="365"/>
      <c r="I42" s="353"/>
      <c r="J42" s="179" t="s">
        <v>57</v>
      </c>
      <c r="K42" s="79" t="s">
        <v>146</v>
      </c>
      <c r="L42" s="342"/>
      <c r="M42" s="357"/>
      <c r="N42" s="360"/>
      <c r="O42" s="406"/>
      <c r="P42" s="409"/>
      <c r="Q42" s="292"/>
      <c r="R42" s="291"/>
      <c r="S42" s="291"/>
      <c r="T42" s="291"/>
      <c r="U42" s="291"/>
      <c r="V42" s="291"/>
      <c r="W42" s="291"/>
      <c r="X42" s="290"/>
    </row>
    <row r="43" spans="1:26" ht="24" customHeight="1" x14ac:dyDescent="0.25">
      <c r="A43" s="332"/>
      <c r="B43" s="78" t="s">
        <v>147</v>
      </c>
      <c r="C43" s="364"/>
      <c r="D43" s="364"/>
      <c r="E43" s="339"/>
      <c r="F43" s="365"/>
      <c r="G43" s="353"/>
      <c r="H43" s="365"/>
      <c r="I43" s="353"/>
      <c r="J43" s="179" t="s">
        <v>55</v>
      </c>
      <c r="K43" s="80" t="s">
        <v>148</v>
      </c>
      <c r="L43" s="342"/>
      <c r="M43" s="357"/>
      <c r="N43" s="360"/>
      <c r="O43" s="406"/>
      <c r="P43" s="409"/>
      <c r="Q43" s="158"/>
    </row>
    <row r="44" spans="1:26" ht="24" customHeight="1" x14ac:dyDescent="0.25">
      <c r="A44" s="334"/>
      <c r="B44" s="183"/>
      <c r="C44" s="364"/>
      <c r="D44" s="364"/>
      <c r="E44" s="340"/>
      <c r="F44" s="366"/>
      <c r="G44" s="354"/>
      <c r="H44" s="366"/>
      <c r="I44" s="354"/>
      <c r="J44" s="183"/>
      <c r="K44" s="95"/>
      <c r="L44" s="343"/>
      <c r="M44" s="358"/>
      <c r="N44" s="361"/>
      <c r="O44" s="407"/>
      <c r="P44" s="410"/>
      <c r="Q44" s="158"/>
    </row>
    <row r="45" spans="1:26" ht="24" customHeight="1" x14ac:dyDescent="0.25">
      <c r="A45" s="374">
        <v>10</v>
      </c>
      <c r="B45" s="135" t="s">
        <v>149</v>
      </c>
      <c r="C45" s="363">
        <v>1600000</v>
      </c>
      <c r="D45" s="363">
        <v>1711634.06</v>
      </c>
      <c r="E45" s="338" t="s">
        <v>150</v>
      </c>
      <c r="F45" s="177" t="s">
        <v>151</v>
      </c>
      <c r="G45" s="182">
        <v>1711000</v>
      </c>
      <c r="H45" s="325" t="s">
        <v>151</v>
      </c>
      <c r="I45" s="352">
        <v>1698665.66</v>
      </c>
      <c r="J45" s="94"/>
      <c r="K45" s="94"/>
      <c r="L45" s="341" t="s">
        <v>163</v>
      </c>
      <c r="M45" s="356" t="s">
        <v>53</v>
      </c>
      <c r="N45" s="359"/>
      <c r="O45" s="405">
        <v>243558</v>
      </c>
      <c r="P45" s="408" t="s">
        <v>117</v>
      </c>
      <c r="Q45" s="158"/>
    </row>
    <row r="46" spans="1:26" ht="30" customHeight="1" x14ac:dyDescent="0.35">
      <c r="A46" s="375"/>
      <c r="B46" s="78" t="s">
        <v>152</v>
      </c>
      <c r="C46" s="364"/>
      <c r="D46" s="364"/>
      <c r="E46" s="339"/>
      <c r="F46" s="179" t="s">
        <v>153</v>
      </c>
      <c r="G46" s="184">
        <v>1711600</v>
      </c>
      <c r="H46" s="365"/>
      <c r="I46" s="353"/>
      <c r="J46" s="179" t="s">
        <v>54</v>
      </c>
      <c r="K46" s="79" t="s">
        <v>154</v>
      </c>
      <c r="L46" s="342"/>
      <c r="M46" s="357"/>
      <c r="N46" s="360"/>
      <c r="O46" s="406"/>
      <c r="P46" s="409"/>
      <c r="Q46" s="158"/>
    </row>
    <row r="47" spans="1:26" ht="24" customHeight="1" x14ac:dyDescent="0.25">
      <c r="A47" s="375"/>
      <c r="B47" s="78"/>
      <c r="C47" s="364"/>
      <c r="D47" s="364"/>
      <c r="E47" s="339"/>
      <c r="F47" s="339" t="s">
        <v>155</v>
      </c>
      <c r="G47" s="369">
        <v>1711634</v>
      </c>
      <c r="H47" s="365"/>
      <c r="I47" s="353"/>
      <c r="J47" s="179" t="s">
        <v>55</v>
      </c>
      <c r="K47" s="80" t="s">
        <v>156</v>
      </c>
      <c r="L47" s="342"/>
      <c r="M47" s="357"/>
      <c r="N47" s="360"/>
      <c r="O47" s="406"/>
      <c r="P47" s="409"/>
      <c r="Q47" s="158"/>
    </row>
    <row r="48" spans="1:26" ht="24" customHeight="1" x14ac:dyDescent="0.25">
      <c r="A48" s="376"/>
      <c r="B48" s="183"/>
      <c r="C48" s="364"/>
      <c r="D48" s="364"/>
      <c r="E48" s="340"/>
      <c r="F48" s="340"/>
      <c r="G48" s="370"/>
      <c r="H48" s="366"/>
      <c r="I48" s="354"/>
      <c r="J48" s="183"/>
      <c r="K48" s="95"/>
      <c r="L48" s="343"/>
      <c r="M48" s="358"/>
      <c r="N48" s="361"/>
      <c r="O48" s="407"/>
      <c r="P48" s="410"/>
      <c r="Q48" s="158"/>
    </row>
    <row r="49" spans="1:17" ht="24" customHeight="1" x14ac:dyDescent="0.25">
      <c r="A49" s="331">
        <v>11</v>
      </c>
      <c r="B49" s="75" t="s">
        <v>177</v>
      </c>
      <c r="C49" s="335">
        <v>315000</v>
      </c>
      <c r="D49" s="335">
        <v>316425</v>
      </c>
      <c r="E49" s="338" t="s">
        <v>52</v>
      </c>
      <c r="F49" s="349" t="s">
        <v>178</v>
      </c>
      <c r="G49" s="352">
        <v>311559</v>
      </c>
      <c r="H49" s="349" t="s">
        <v>178</v>
      </c>
      <c r="I49" s="352">
        <v>311559</v>
      </c>
      <c r="J49" s="76"/>
      <c r="K49" s="77"/>
      <c r="L49" s="341" t="s">
        <v>192</v>
      </c>
      <c r="M49" s="344" t="s">
        <v>53</v>
      </c>
      <c r="N49" s="344"/>
      <c r="O49" s="405">
        <v>243588</v>
      </c>
      <c r="P49" s="408" t="s">
        <v>117</v>
      </c>
      <c r="Q49" s="158"/>
    </row>
    <row r="50" spans="1:17" ht="24" customHeight="1" x14ac:dyDescent="0.35">
      <c r="A50" s="332"/>
      <c r="B50" s="78" t="s">
        <v>179</v>
      </c>
      <c r="C50" s="336"/>
      <c r="D50" s="336"/>
      <c r="E50" s="339"/>
      <c r="F50" s="350"/>
      <c r="G50" s="353"/>
      <c r="H50" s="350"/>
      <c r="I50" s="353"/>
      <c r="J50" s="200" t="s">
        <v>57</v>
      </c>
      <c r="K50" s="79" t="s">
        <v>180</v>
      </c>
      <c r="L50" s="342"/>
      <c r="M50" s="345"/>
      <c r="N50" s="345"/>
      <c r="O50" s="406"/>
      <c r="P50" s="409"/>
      <c r="Q50" s="158"/>
    </row>
    <row r="51" spans="1:17" ht="24" customHeight="1" x14ac:dyDescent="0.25">
      <c r="A51" s="333"/>
      <c r="B51" s="78" t="s">
        <v>181</v>
      </c>
      <c r="C51" s="336"/>
      <c r="D51" s="336"/>
      <c r="E51" s="339"/>
      <c r="F51" s="350"/>
      <c r="G51" s="353"/>
      <c r="H51" s="350"/>
      <c r="I51" s="353"/>
      <c r="J51" s="200" t="s">
        <v>55</v>
      </c>
      <c r="K51" s="80" t="s">
        <v>182</v>
      </c>
      <c r="L51" s="342"/>
      <c r="M51" s="345"/>
      <c r="N51" s="345"/>
      <c r="O51" s="406"/>
      <c r="P51" s="409"/>
      <c r="Q51" s="158"/>
    </row>
    <row r="52" spans="1:17" ht="24" customHeight="1" x14ac:dyDescent="0.25">
      <c r="A52" s="334"/>
      <c r="B52" s="81"/>
      <c r="C52" s="337"/>
      <c r="D52" s="337"/>
      <c r="E52" s="340"/>
      <c r="F52" s="351"/>
      <c r="G52" s="354"/>
      <c r="H52" s="351"/>
      <c r="I52" s="354"/>
      <c r="J52" s="82"/>
      <c r="K52" s="83"/>
      <c r="L52" s="343"/>
      <c r="M52" s="346"/>
      <c r="N52" s="346"/>
      <c r="O52" s="407"/>
      <c r="P52" s="410"/>
      <c r="Q52" s="158"/>
    </row>
    <row r="53" spans="1:17" ht="24" customHeight="1" x14ac:dyDescent="0.25">
      <c r="A53" s="331">
        <v>12</v>
      </c>
      <c r="B53" s="75" t="s">
        <v>177</v>
      </c>
      <c r="C53" s="335">
        <v>467200</v>
      </c>
      <c r="D53" s="335">
        <v>497190</v>
      </c>
      <c r="E53" s="338" t="s">
        <v>52</v>
      </c>
      <c r="F53" s="349" t="s">
        <v>76</v>
      </c>
      <c r="G53" s="352">
        <v>489467</v>
      </c>
      <c r="H53" s="349" t="s">
        <v>76</v>
      </c>
      <c r="I53" s="352">
        <v>489467</v>
      </c>
      <c r="J53" s="134"/>
      <c r="K53" s="80"/>
      <c r="L53" s="341" t="s">
        <v>192</v>
      </c>
      <c r="M53" s="344" t="s">
        <v>53</v>
      </c>
      <c r="N53" s="201"/>
      <c r="O53" s="405">
        <v>243588</v>
      </c>
      <c r="P53" s="408" t="s">
        <v>117</v>
      </c>
      <c r="Q53" s="158"/>
    </row>
    <row r="54" spans="1:17" ht="24" customHeight="1" x14ac:dyDescent="0.35">
      <c r="A54" s="332"/>
      <c r="B54" s="78" t="s">
        <v>179</v>
      </c>
      <c r="C54" s="336"/>
      <c r="D54" s="336"/>
      <c r="E54" s="339"/>
      <c r="F54" s="350"/>
      <c r="G54" s="353"/>
      <c r="H54" s="350"/>
      <c r="I54" s="353"/>
      <c r="J54" s="200" t="s">
        <v>57</v>
      </c>
      <c r="K54" s="79" t="s">
        <v>183</v>
      </c>
      <c r="L54" s="342"/>
      <c r="M54" s="345"/>
      <c r="N54" s="201"/>
      <c r="O54" s="406"/>
      <c r="P54" s="409"/>
      <c r="Q54" s="158"/>
    </row>
    <row r="55" spans="1:17" ht="24" customHeight="1" x14ac:dyDescent="0.25">
      <c r="A55" s="332"/>
      <c r="B55" s="78" t="s">
        <v>184</v>
      </c>
      <c r="C55" s="336"/>
      <c r="D55" s="336"/>
      <c r="E55" s="339"/>
      <c r="F55" s="350"/>
      <c r="G55" s="353"/>
      <c r="H55" s="350"/>
      <c r="I55" s="353"/>
      <c r="J55" s="200" t="s">
        <v>55</v>
      </c>
      <c r="K55" s="80" t="s">
        <v>185</v>
      </c>
      <c r="L55" s="342"/>
      <c r="M55" s="345"/>
      <c r="N55" s="201"/>
      <c r="O55" s="406"/>
      <c r="P55" s="409"/>
      <c r="Q55" s="158"/>
    </row>
    <row r="56" spans="1:17" ht="24" customHeight="1" x14ac:dyDescent="0.25">
      <c r="A56" s="334"/>
      <c r="B56" s="148"/>
      <c r="C56" s="337"/>
      <c r="D56" s="337"/>
      <c r="E56" s="340"/>
      <c r="F56" s="351"/>
      <c r="G56" s="354"/>
      <c r="H56" s="351"/>
      <c r="I56" s="354"/>
      <c r="J56" s="134"/>
      <c r="K56" s="80"/>
      <c r="L56" s="343"/>
      <c r="M56" s="346"/>
      <c r="N56" s="201"/>
      <c r="O56" s="407"/>
      <c r="P56" s="410"/>
      <c r="Q56" s="158"/>
    </row>
    <row r="57" spans="1:17" ht="29.25" customHeight="1" x14ac:dyDescent="0.25">
      <c r="A57" s="331">
        <v>13</v>
      </c>
      <c r="B57" s="75" t="s">
        <v>186</v>
      </c>
      <c r="C57" s="335">
        <v>23364.49</v>
      </c>
      <c r="D57" s="335">
        <v>20420</v>
      </c>
      <c r="E57" s="338" t="s">
        <v>52</v>
      </c>
      <c r="F57" s="202" t="s">
        <v>125</v>
      </c>
      <c r="G57" s="203">
        <v>20420</v>
      </c>
      <c r="H57" s="349" t="s">
        <v>125</v>
      </c>
      <c r="I57" s="352">
        <v>20420</v>
      </c>
      <c r="J57" s="76"/>
      <c r="K57" s="77"/>
      <c r="L57" s="341" t="s">
        <v>158</v>
      </c>
      <c r="M57" s="344" t="s">
        <v>53</v>
      </c>
      <c r="N57" s="359"/>
      <c r="O57" s="405">
        <v>243588</v>
      </c>
      <c r="P57" s="408" t="s">
        <v>117</v>
      </c>
      <c r="Q57" s="158"/>
    </row>
    <row r="58" spans="1:17" ht="24" customHeight="1" x14ac:dyDescent="0.35">
      <c r="A58" s="332"/>
      <c r="B58" s="78" t="s">
        <v>187</v>
      </c>
      <c r="C58" s="336"/>
      <c r="D58" s="336"/>
      <c r="E58" s="339"/>
      <c r="F58" s="367" t="s">
        <v>130</v>
      </c>
      <c r="G58" s="369">
        <v>22577</v>
      </c>
      <c r="H58" s="350"/>
      <c r="I58" s="353"/>
      <c r="J58" s="200" t="s">
        <v>54</v>
      </c>
      <c r="K58" s="79" t="s">
        <v>188</v>
      </c>
      <c r="L58" s="342"/>
      <c r="M58" s="345"/>
      <c r="N58" s="360"/>
      <c r="O58" s="406"/>
      <c r="P58" s="409"/>
      <c r="Q58" s="158"/>
    </row>
    <row r="59" spans="1:17" ht="24" customHeight="1" x14ac:dyDescent="0.25">
      <c r="A59" s="333"/>
      <c r="B59" s="78" t="s">
        <v>189</v>
      </c>
      <c r="C59" s="336"/>
      <c r="D59" s="336"/>
      <c r="E59" s="339"/>
      <c r="F59" s="367"/>
      <c r="G59" s="369"/>
      <c r="H59" s="350"/>
      <c r="I59" s="353"/>
      <c r="J59" s="200" t="s">
        <v>55</v>
      </c>
      <c r="K59" s="80" t="s">
        <v>190</v>
      </c>
      <c r="L59" s="342"/>
      <c r="M59" s="345"/>
      <c r="N59" s="360"/>
      <c r="O59" s="406"/>
      <c r="P59" s="409"/>
      <c r="Q59" s="158"/>
    </row>
    <row r="60" spans="1:17" ht="48" customHeight="1" x14ac:dyDescent="0.25">
      <c r="A60" s="334"/>
      <c r="B60" s="81"/>
      <c r="C60" s="337"/>
      <c r="D60" s="337"/>
      <c r="E60" s="340"/>
      <c r="F60" s="204" t="s">
        <v>127</v>
      </c>
      <c r="G60" s="205">
        <v>23272.5</v>
      </c>
      <c r="H60" s="351"/>
      <c r="I60" s="354"/>
      <c r="J60" s="82"/>
      <c r="K60" s="83"/>
      <c r="L60" s="343"/>
      <c r="M60" s="346"/>
      <c r="N60" s="361"/>
      <c r="O60" s="407"/>
      <c r="P60" s="410"/>
      <c r="Q60" s="158"/>
    </row>
    <row r="61" spans="1:17" ht="24" customHeight="1" x14ac:dyDescent="0.25">
      <c r="A61" s="331">
        <v>14</v>
      </c>
      <c r="B61" s="75" t="s">
        <v>195</v>
      </c>
      <c r="C61" s="335">
        <v>12000</v>
      </c>
      <c r="D61" s="335">
        <v>12840</v>
      </c>
      <c r="E61" s="338" t="s">
        <v>52</v>
      </c>
      <c r="F61" s="349" t="s">
        <v>196</v>
      </c>
      <c r="G61" s="352">
        <v>12840</v>
      </c>
      <c r="H61" s="349" t="s">
        <v>196</v>
      </c>
      <c r="I61" s="352">
        <v>12840</v>
      </c>
      <c r="J61" s="76"/>
      <c r="K61" s="77"/>
      <c r="L61" s="341" t="s">
        <v>222</v>
      </c>
      <c r="M61" s="344" t="s">
        <v>53</v>
      </c>
      <c r="N61" s="344"/>
      <c r="O61" s="405">
        <v>243619</v>
      </c>
      <c r="P61" s="408" t="s">
        <v>117</v>
      </c>
      <c r="Q61" s="158"/>
    </row>
    <row r="62" spans="1:17" ht="24" customHeight="1" x14ac:dyDescent="0.35">
      <c r="A62" s="332"/>
      <c r="B62" s="78" t="s">
        <v>197</v>
      </c>
      <c r="C62" s="336"/>
      <c r="D62" s="336"/>
      <c r="E62" s="339"/>
      <c r="F62" s="350"/>
      <c r="G62" s="353"/>
      <c r="H62" s="350"/>
      <c r="I62" s="353"/>
      <c r="J62" s="234" t="s">
        <v>54</v>
      </c>
      <c r="K62" s="79" t="s">
        <v>198</v>
      </c>
      <c r="L62" s="342"/>
      <c r="M62" s="345"/>
      <c r="N62" s="345"/>
      <c r="O62" s="406"/>
      <c r="P62" s="409"/>
      <c r="Q62" s="158"/>
    </row>
    <row r="63" spans="1:17" ht="31.5" customHeight="1" x14ac:dyDescent="0.25">
      <c r="A63" s="333"/>
      <c r="B63" s="78"/>
      <c r="C63" s="336"/>
      <c r="D63" s="336"/>
      <c r="E63" s="339"/>
      <c r="F63" s="228" t="s">
        <v>199</v>
      </c>
      <c r="G63" s="230">
        <v>13963.5</v>
      </c>
      <c r="H63" s="350"/>
      <c r="I63" s="353"/>
      <c r="J63" s="234" t="s">
        <v>55</v>
      </c>
      <c r="K63" s="80" t="s">
        <v>200</v>
      </c>
      <c r="L63" s="342"/>
      <c r="M63" s="345"/>
      <c r="N63" s="345"/>
      <c r="O63" s="406"/>
      <c r="P63" s="409"/>
      <c r="Q63" s="158"/>
    </row>
    <row r="64" spans="1:17" ht="33" customHeight="1" x14ac:dyDescent="0.25">
      <c r="A64" s="334"/>
      <c r="B64" s="81"/>
      <c r="C64" s="337"/>
      <c r="D64" s="337"/>
      <c r="E64" s="340"/>
      <c r="F64" s="229" t="s">
        <v>201</v>
      </c>
      <c r="G64" s="231">
        <v>17655</v>
      </c>
      <c r="H64" s="351"/>
      <c r="I64" s="354"/>
      <c r="J64" s="82"/>
      <c r="K64" s="83"/>
      <c r="L64" s="343"/>
      <c r="M64" s="346"/>
      <c r="N64" s="346"/>
      <c r="O64" s="407"/>
      <c r="P64" s="410"/>
      <c r="Q64" s="158"/>
    </row>
    <row r="65" spans="1:17" ht="35.25" customHeight="1" x14ac:dyDescent="0.25">
      <c r="A65" s="331">
        <v>15</v>
      </c>
      <c r="B65" s="77" t="s">
        <v>204</v>
      </c>
      <c r="C65" s="363">
        <v>11214000</v>
      </c>
      <c r="D65" s="363">
        <v>11665818</v>
      </c>
      <c r="E65" s="383" t="s">
        <v>56</v>
      </c>
      <c r="F65" s="232" t="s">
        <v>205</v>
      </c>
      <c r="G65" s="227">
        <v>9449900</v>
      </c>
      <c r="H65" s="377" t="s">
        <v>205</v>
      </c>
      <c r="I65" s="352">
        <v>9447043</v>
      </c>
      <c r="J65" s="233"/>
      <c r="K65" s="233"/>
      <c r="L65" s="395" t="s">
        <v>192</v>
      </c>
      <c r="M65" s="344" t="s">
        <v>53</v>
      </c>
      <c r="N65" s="390"/>
      <c r="O65" s="411">
        <v>243619</v>
      </c>
      <c r="P65" s="414" t="s">
        <v>117</v>
      </c>
      <c r="Q65" s="158"/>
    </row>
    <row r="66" spans="1:17" ht="45" customHeight="1" x14ac:dyDescent="0.35">
      <c r="A66" s="332"/>
      <c r="B66" s="80" t="s">
        <v>179</v>
      </c>
      <c r="C66" s="364"/>
      <c r="D66" s="364"/>
      <c r="E66" s="384"/>
      <c r="F66" s="228" t="s">
        <v>206</v>
      </c>
      <c r="G66" s="230">
        <v>9570000</v>
      </c>
      <c r="H66" s="387"/>
      <c r="I66" s="353"/>
      <c r="J66" s="234"/>
      <c r="K66" s="79"/>
      <c r="L66" s="396"/>
      <c r="M66" s="393"/>
      <c r="N66" s="391"/>
      <c r="O66" s="412"/>
      <c r="P66" s="415"/>
      <c r="Q66" s="158"/>
    </row>
    <row r="67" spans="1:17" ht="42.75" customHeight="1" x14ac:dyDescent="0.35">
      <c r="A67" s="332"/>
      <c r="B67" s="80" t="s">
        <v>207</v>
      </c>
      <c r="C67" s="364"/>
      <c r="D67" s="364"/>
      <c r="E67" s="384"/>
      <c r="F67" s="367" t="s">
        <v>208</v>
      </c>
      <c r="G67" s="369">
        <v>10188000</v>
      </c>
      <c r="H67" s="378"/>
      <c r="I67" s="353"/>
      <c r="J67" s="234" t="s">
        <v>54</v>
      </c>
      <c r="K67" s="79" t="s">
        <v>209</v>
      </c>
      <c r="L67" s="396"/>
      <c r="M67" s="393"/>
      <c r="N67" s="391"/>
      <c r="O67" s="412"/>
      <c r="P67" s="415"/>
      <c r="Q67" s="158"/>
    </row>
    <row r="68" spans="1:17" ht="24" customHeight="1" x14ac:dyDescent="0.25">
      <c r="A68" s="332"/>
      <c r="B68" s="80"/>
      <c r="C68" s="364"/>
      <c r="D68" s="364"/>
      <c r="E68" s="384"/>
      <c r="F68" s="367"/>
      <c r="G68" s="369"/>
      <c r="H68" s="378"/>
      <c r="I68" s="353"/>
      <c r="J68" s="234" t="s">
        <v>55</v>
      </c>
      <c r="K68" s="80" t="s">
        <v>210</v>
      </c>
      <c r="L68" s="396"/>
      <c r="M68" s="393"/>
      <c r="N68" s="391"/>
      <c r="O68" s="412"/>
      <c r="P68" s="415"/>
      <c r="Q68" s="158"/>
    </row>
    <row r="69" spans="1:17" ht="33.75" customHeight="1" x14ac:dyDescent="0.25">
      <c r="A69" s="332"/>
      <c r="B69" s="80"/>
      <c r="C69" s="364"/>
      <c r="D69" s="364"/>
      <c r="E69" s="384"/>
      <c r="F69" s="228" t="s">
        <v>211</v>
      </c>
      <c r="G69" s="230">
        <v>10256919</v>
      </c>
      <c r="H69" s="378"/>
      <c r="I69" s="353"/>
      <c r="J69" s="234"/>
      <c r="K69" s="80"/>
      <c r="L69" s="396"/>
      <c r="M69" s="393"/>
      <c r="N69" s="391"/>
      <c r="O69" s="412"/>
      <c r="P69" s="415"/>
      <c r="Q69" s="158"/>
    </row>
    <row r="70" spans="1:17" ht="33" customHeight="1" x14ac:dyDescent="0.25">
      <c r="A70" s="334"/>
      <c r="B70" s="83"/>
      <c r="C70" s="364"/>
      <c r="D70" s="364"/>
      <c r="E70" s="385"/>
      <c r="F70" s="229" t="s">
        <v>76</v>
      </c>
      <c r="G70" s="231">
        <v>11638000</v>
      </c>
      <c r="H70" s="379"/>
      <c r="I70" s="354"/>
      <c r="J70" s="235"/>
      <c r="K70" s="235"/>
      <c r="L70" s="397"/>
      <c r="M70" s="394"/>
      <c r="N70" s="392"/>
      <c r="O70" s="413"/>
      <c r="P70" s="416"/>
      <c r="Q70" s="158"/>
    </row>
    <row r="71" spans="1:17" ht="24" customHeight="1" x14ac:dyDescent="0.25">
      <c r="A71" s="332">
        <v>16</v>
      </c>
      <c r="B71" s="186" t="s">
        <v>212</v>
      </c>
      <c r="C71" s="363">
        <v>934500</v>
      </c>
      <c r="D71" s="363">
        <v>997718</v>
      </c>
      <c r="E71" s="338" t="s">
        <v>56</v>
      </c>
      <c r="F71" s="350" t="s">
        <v>208</v>
      </c>
      <c r="G71" s="353">
        <v>928800</v>
      </c>
      <c r="H71" s="350" t="s">
        <v>208</v>
      </c>
      <c r="I71" s="353">
        <v>928020</v>
      </c>
      <c r="J71" s="187"/>
      <c r="K71" s="187"/>
      <c r="L71" s="341" t="s">
        <v>218</v>
      </c>
      <c r="M71" s="344" t="s">
        <v>53</v>
      </c>
      <c r="N71" s="344"/>
      <c r="O71" s="405">
        <v>243619</v>
      </c>
      <c r="P71" s="408" t="s">
        <v>117</v>
      </c>
      <c r="Q71" s="158"/>
    </row>
    <row r="72" spans="1:17" ht="24" customHeight="1" x14ac:dyDescent="0.35">
      <c r="A72" s="332"/>
      <c r="B72" s="78" t="s">
        <v>213</v>
      </c>
      <c r="C72" s="364"/>
      <c r="D72" s="364"/>
      <c r="E72" s="339"/>
      <c r="F72" s="350"/>
      <c r="G72" s="353"/>
      <c r="H72" s="350"/>
      <c r="I72" s="353"/>
      <c r="J72" s="234" t="s">
        <v>57</v>
      </c>
      <c r="K72" s="79" t="s">
        <v>214</v>
      </c>
      <c r="L72" s="342"/>
      <c r="M72" s="345"/>
      <c r="N72" s="345"/>
      <c r="O72" s="406"/>
      <c r="P72" s="409"/>
      <c r="Q72" s="158"/>
    </row>
    <row r="73" spans="1:17" ht="24" customHeight="1" x14ac:dyDescent="0.25">
      <c r="A73" s="332"/>
      <c r="B73" s="78" t="s">
        <v>215</v>
      </c>
      <c r="C73" s="364"/>
      <c r="D73" s="364"/>
      <c r="E73" s="339"/>
      <c r="F73" s="350"/>
      <c r="G73" s="353"/>
      <c r="H73" s="350"/>
      <c r="I73" s="353"/>
      <c r="J73" s="234" t="s">
        <v>55</v>
      </c>
      <c r="K73" s="80" t="s">
        <v>210</v>
      </c>
      <c r="L73" s="342"/>
      <c r="M73" s="345"/>
      <c r="N73" s="345"/>
      <c r="O73" s="406"/>
      <c r="P73" s="409"/>
      <c r="Q73" s="158"/>
    </row>
    <row r="74" spans="1:17" ht="24" customHeight="1" x14ac:dyDescent="0.25">
      <c r="A74" s="334"/>
      <c r="B74" s="83" t="s">
        <v>216</v>
      </c>
      <c r="C74" s="364"/>
      <c r="D74" s="364"/>
      <c r="E74" s="340"/>
      <c r="F74" s="351"/>
      <c r="G74" s="354"/>
      <c r="H74" s="351"/>
      <c r="I74" s="354"/>
      <c r="J74" s="236"/>
      <c r="K74" s="95"/>
      <c r="L74" s="343"/>
      <c r="M74" s="346"/>
      <c r="N74" s="346"/>
      <c r="O74" s="407"/>
      <c r="P74" s="410"/>
      <c r="Q74" s="158"/>
    </row>
    <row r="75" spans="1:17" ht="24" customHeight="1" x14ac:dyDescent="0.25">
      <c r="A75" s="398">
        <v>17</v>
      </c>
      <c r="B75" s="77" t="s">
        <v>132</v>
      </c>
      <c r="C75" s="335">
        <v>467200</v>
      </c>
      <c r="D75" s="335">
        <v>499490</v>
      </c>
      <c r="E75" s="383" t="s">
        <v>52</v>
      </c>
      <c r="F75" s="325" t="s">
        <v>225</v>
      </c>
      <c r="G75" s="352">
        <v>484512</v>
      </c>
      <c r="H75" s="325" t="s">
        <v>225</v>
      </c>
      <c r="I75" s="352">
        <v>484512</v>
      </c>
      <c r="J75" s="258"/>
      <c r="K75" s="258"/>
      <c r="L75" s="341" t="s">
        <v>257</v>
      </c>
      <c r="M75" s="344" t="s">
        <v>53</v>
      </c>
      <c r="N75" s="359"/>
      <c r="O75" s="405">
        <v>243650</v>
      </c>
      <c r="P75" s="408" t="s">
        <v>117</v>
      </c>
      <c r="Q75" s="158"/>
    </row>
    <row r="76" spans="1:17" ht="24" customHeight="1" x14ac:dyDescent="0.35">
      <c r="A76" s="333"/>
      <c r="B76" s="80" t="s">
        <v>134</v>
      </c>
      <c r="C76" s="336"/>
      <c r="D76" s="336"/>
      <c r="E76" s="384"/>
      <c r="F76" s="365"/>
      <c r="G76" s="353"/>
      <c r="H76" s="365"/>
      <c r="I76" s="353"/>
      <c r="J76" s="259" t="s">
        <v>57</v>
      </c>
      <c r="K76" s="79" t="s">
        <v>226</v>
      </c>
      <c r="L76" s="342"/>
      <c r="M76" s="345"/>
      <c r="N76" s="360"/>
      <c r="O76" s="406"/>
      <c r="P76" s="409"/>
      <c r="Q76" s="158"/>
    </row>
    <row r="77" spans="1:17" ht="24" customHeight="1" x14ac:dyDescent="0.25">
      <c r="A77" s="333"/>
      <c r="B77" s="80" t="s">
        <v>78</v>
      </c>
      <c r="C77" s="336"/>
      <c r="D77" s="336"/>
      <c r="E77" s="384"/>
      <c r="F77" s="365"/>
      <c r="G77" s="353"/>
      <c r="H77" s="365"/>
      <c r="I77" s="353"/>
      <c r="J77" s="259" t="s">
        <v>55</v>
      </c>
      <c r="K77" s="80" t="s">
        <v>227</v>
      </c>
      <c r="L77" s="342"/>
      <c r="M77" s="345"/>
      <c r="N77" s="360"/>
      <c r="O77" s="406"/>
      <c r="P77" s="409"/>
      <c r="Q77" s="158"/>
    </row>
    <row r="78" spans="1:17" ht="24" customHeight="1" x14ac:dyDescent="0.25">
      <c r="A78" s="399"/>
      <c r="B78" s="83" t="s">
        <v>228</v>
      </c>
      <c r="C78" s="337"/>
      <c r="D78" s="337"/>
      <c r="E78" s="385"/>
      <c r="F78" s="366"/>
      <c r="G78" s="354"/>
      <c r="H78" s="366"/>
      <c r="I78" s="354"/>
      <c r="J78" s="260"/>
      <c r="K78" s="260"/>
      <c r="L78" s="343"/>
      <c r="M78" s="346"/>
      <c r="N78" s="361"/>
      <c r="O78" s="407"/>
      <c r="P78" s="410"/>
      <c r="Q78" s="158"/>
    </row>
    <row r="79" spans="1:17" ht="24" customHeight="1" x14ac:dyDescent="0.25">
      <c r="A79" s="398">
        <v>18</v>
      </c>
      <c r="B79" s="77" t="s">
        <v>229</v>
      </c>
      <c r="C79" s="335">
        <v>44000</v>
      </c>
      <c r="D79" s="335">
        <v>47080</v>
      </c>
      <c r="E79" s="383" t="s">
        <v>52</v>
      </c>
      <c r="F79" s="349" t="s">
        <v>230</v>
      </c>
      <c r="G79" s="352">
        <v>47080</v>
      </c>
      <c r="H79" s="400" t="s">
        <v>230</v>
      </c>
      <c r="I79" s="402">
        <v>47080</v>
      </c>
      <c r="J79" s="258"/>
      <c r="K79" s="258"/>
      <c r="L79" s="341" t="s">
        <v>260</v>
      </c>
      <c r="M79" s="344" t="s">
        <v>53</v>
      </c>
      <c r="N79" s="359"/>
      <c r="O79" s="405">
        <v>243650</v>
      </c>
      <c r="P79" s="408" t="s">
        <v>117</v>
      </c>
      <c r="Q79" s="158"/>
    </row>
    <row r="80" spans="1:17" ht="50.25" customHeight="1" x14ac:dyDescent="0.35">
      <c r="A80" s="333"/>
      <c r="B80" s="80" t="s">
        <v>231</v>
      </c>
      <c r="C80" s="336"/>
      <c r="D80" s="336"/>
      <c r="E80" s="384"/>
      <c r="F80" s="350"/>
      <c r="G80" s="353"/>
      <c r="H80" s="387"/>
      <c r="I80" s="403"/>
      <c r="J80" s="259" t="s">
        <v>54</v>
      </c>
      <c r="K80" s="79" t="s">
        <v>232</v>
      </c>
      <c r="L80" s="342"/>
      <c r="M80" s="345"/>
      <c r="N80" s="360"/>
      <c r="O80" s="406"/>
      <c r="P80" s="409"/>
      <c r="Q80" s="158"/>
    </row>
    <row r="81" spans="1:17" ht="33" customHeight="1" x14ac:dyDescent="0.25">
      <c r="A81" s="333"/>
      <c r="B81" s="80" t="s">
        <v>233</v>
      </c>
      <c r="C81" s="336"/>
      <c r="D81" s="336"/>
      <c r="E81" s="384"/>
      <c r="F81" s="259" t="s">
        <v>234</v>
      </c>
      <c r="G81" s="264">
        <v>56496</v>
      </c>
      <c r="H81" s="387"/>
      <c r="I81" s="403"/>
      <c r="J81" s="259" t="s">
        <v>55</v>
      </c>
      <c r="K81" s="80" t="s">
        <v>235</v>
      </c>
      <c r="L81" s="342"/>
      <c r="M81" s="345"/>
      <c r="N81" s="360"/>
      <c r="O81" s="406"/>
      <c r="P81" s="409"/>
      <c r="Q81" s="158"/>
    </row>
    <row r="82" spans="1:17" ht="31.5" customHeight="1" x14ac:dyDescent="0.25">
      <c r="A82" s="399"/>
      <c r="B82" s="83"/>
      <c r="C82" s="337"/>
      <c r="D82" s="337"/>
      <c r="E82" s="385"/>
      <c r="F82" s="260" t="s">
        <v>236</v>
      </c>
      <c r="G82" s="265">
        <v>61204</v>
      </c>
      <c r="H82" s="401"/>
      <c r="I82" s="404"/>
      <c r="J82" s="260"/>
      <c r="K82" s="260"/>
      <c r="L82" s="343"/>
      <c r="M82" s="346"/>
      <c r="N82" s="361"/>
      <c r="O82" s="407"/>
      <c r="P82" s="410"/>
      <c r="Q82" s="158"/>
    </row>
    <row r="83" spans="1:17" ht="24" customHeight="1" x14ac:dyDescent="0.25">
      <c r="A83" s="398">
        <v>19</v>
      </c>
      <c r="B83" s="77" t="s">
        <v>237</v>
      </c>
      <c r="C83" s="335">
        <v>16000</v>
      </c>
      <c r="D83" s="335">
        <v>17120</v>
      </c>
      <c r="E83" s="383" t="s">
        <v>52</v>
      </c>
      <c r="F83" s="325" t="s">
        <v>238</v>
      </c>
      <c r="G83" s="352">
        <v>17120</v>
      </c>
      <c r="H83" s="400" t="s">
        <v>238</v>
      </c>
      <c r="I83" s="402">
        <v>17120</v>
      </c>
      <c r="J83" s="258"/>
      <c r="K83" s="258"/>
      <c r="L83" s="341" t="s">
        <v>262</v>
      </c>
      <c r="M83" s="344" t="s">
        <v>53</v>
      </c>
      <c r="N83" s="359"/>
      <c r="O83" s="405">
        <v>243650</v>
      </c>
      <c r="P83" s="408" t="s">
        <v>117</v>
      </c>
      <c r="Q83" s="158"/>
    </row>
    <row r="84" spans="1:17" ht="24" customHeight="1" x14ac:dyDescent="0.35">
      <c r="A84" s="333"/>
      <c r="B84" s="80" t="s">
        <v>239</v>
      </c>
      <c r="C84" s="336"/>
      <c r="D84" s="336"/>
      <c r="E84" s="384"/>
      <c r="F84" s="365"/>
      <c r="G84" s="353"/>
      <c r="H84" s="387"/>
      <c r="I84" s="403"/>
      <c r="J84" s="259" t="s">
        <v>54</v>
      </c>
      <c r="K84" s="79" t="s">
        <v>240</v>
      </c>
      <c r="L84" s="342"/>
      <c r="M84" s="345"/>
      <c r="N84" s="360"/>
      <c r="O84" s="406"/>
      <c r="P84" s="409"/>
      <c r="Q84" s="158"/>
    </row>
    <row r="85" spans="1:17" ht="33.75" customHeight="1" x14ac:dyDescent="0.25">
      <c r="A85" s="333"/>
      <c r="B85" s="80" t="s">
        <v>241</v>
      </c>
      <c r="C85" s="336"/>
      <c r="D85" s="336"/>
      <c r="E85" s="384"/>
      <c r="F85" s="259" t="s">
        <v>245</v>
      </c>
      <c r="G85" s="264">
        <v>17655</v>
      </c>
      <c r="H85" s="387"/>
      <c r="I85" s="403"/>
      <c r="J85" s="259" t="s">
        <v>55</v>
      </c>
      <c r="K85" s="80" t="s">
        <v>243</v>
      </c>
      <c r="L85" s="342"/>
      <c r="M85" s="345"/>
      <c r="N85" s="360"/>
      <c r="O85" s="406"/>
      <c r="P85" s="409"/>
      <c r="Q85" s="158"/>
    </row>
    <row r="86" spans="1:17" ht="30" customHeight="1" x14ac:dyDescent="0.25">
      <c r="A86" s="399"/>
      <c r="B86" s="83" t="s">
        <v>244</v>
      </c>
      <c r="C86" s="337"/>
      <c r="D86" s="337"/>
      <c r="E86" s="385"/>
      <c r="F86" s="259" t="s">
        <v>242</v>
      </c>
      <c r="G86" s="264">
        <v>18725</v>
      </c>
      <c r="H86" s="401"/>
      <c r="I86" s="404"/>
      <c r="J86" s="260"/>
      <c r="K86" s="260"/>
      <c r="L86" s="343"/>
      <c r="M86" s="346"/>
      <c r="N86" s="361"/>
      <c r="O86" s="407"/>
      <c r="P86" s="410"/>
      <c r="Q86" s="158"/>
    </row>
    <row r="87" spans="1:17" ht="24" customHeight="1" x14ac:dyDescent="0.25">
      <c r="A87" s="331">
        <v>20</v>
      </c>
      <c r="B87" s="77" t="s">
        <v>204</v>
      </c>
      <c r="C87" s="335">
        <v>467200</v>
      </c>
      <c r="D87" s="335">
        <v>423955</v>
      </c>
      <c r="E87" s="338" t="s">
        <v>52</v>
      </c>
      <c r="F87" s="349" t="s">
        <v>178</v>
      </c>
      <c r="G87" s="352">
        <v>417759</v>
      </c>
      <c r="H87" s="349" t="s">
        <v>178</v>
      </c>
      <c r="I87" s="352">
        <v>417759</v>
      </c>
      <c r="J87" s="134"/>
      <c r="K87" s="80"/>
      <c r="L87" s="341" t="s">
        <v>192</v>
      </c>
      <c r="M87" s="344" t="s">
        <v>53</v>
      </c>
      <c r="N87" s="344"/>
      <c r="O87" s="405">
        <v>243650</v>
      </c>
      <c r="P87" s="408" t="s">
        <v>117</v>
      </c>
      <c r="Q87" s="158"/>
    </row>
    <row r="88" spans="1:17" ht="24" customHeight="1" x14ac:dyDescent="0.35">
      <c r="A88" s="332"/>
      <c r="B88" s="80" t="s">
        <v>179</v>
      </c>
      <c r="C88" s="336"/>
      <c r="D88" s="336"/>
      <c r="E88" s="339"/>
      <c r="F88" s="350"/>
      <c r="G88" s="353"/>
      <c r="H88" s="350"/>
      <c r="I88" s="353"/>
      <c r="J88" s="259" t="s">
        <v>57</v>
      </c>
      <c r="K88" s="79" t="s">
        <v>246</v>
      </c>
      <c r="L88" s="342"/>
      <c r="M88" s="345"/>
      <c r="N88" s="345"/>
      <c r="O88" s="406"/>
      <c r="P88" s="409"/>
      <c r="Q88" s="158"/>
    </row>
    <row r="89" spans="1:17" ht="24" customHeight="1" x14ac:dyDescent="0.25">
      <c r="A89" s="333"/>
      <c r="B89" s="80" t="s">
        <v>247</v>
      </c>
      <c r="C89" s="336"/>
      <c r="D89" s="336"/>
      <c r="E89" s="339"/>
      <c r="F89" s="350"/>
      <c r="G89" s="353"/>
      <c r="H89" s="350"/>
      <c r="I89" s="353"/>
      <c r="J89" s="259" t="s">
        <v>55</v>
      </c>
      <c r="K89" s="80" t="s">
        <v>248</v>
      </c>
      <c r="L89" s="342"/>
      <c r="M89" s="345"/>
      <c r="N89" s="345"/>
      <c r="O89" s="406"/>
      <c r="P89" s="409"/>
      <c r="Q89" s="158"/>
    </row>
    <row r="90" spans="1:17" ht="24" customHeight="1" x14ac:dyDescent="0.25">
      <c r="A90" s="334"/>
      <c r="B90" s="81"/>
      <c r="C90" s="337"/>
      <c r="D90" s="337"/>
      <c r="E90" s="340"/>
      <c r="F90" s="351"/>
      <c r="G90" s="354"/>
      <c r="H90" s="351"/>
      <c r="I90" s="354"/>
      <c r="J90" s="82"/>
      <c r="K90" s="83"/>
      <c r="L90" s="343"/>
      <c r="M90" s="346"/>
      <c r="N90" s="346"/>
      <c r="O90" s="407"/>
      <c r="P90" s="410"/>
      <c r="Q90" s="158"/>
    </row>
    <row r="91" spans="1:17" ht="52.5" customHeight="1" x14ac:dyDescent="0.25">
      <c r="A91" s="331">
        <v>21</v>
      </c>
      <c r="B91" s="77" t="s">
        <v>204</v>
      </c>
      <c r="C91" s="363">
        <v>2803700</v>
      </c>
      <c r="D91" s="363">
        <v>1850161</v>
      </c>
      <c r="E91" s="383" t="s">
        <v>56</v>
      </c>
      <c r="F91" s="261" t="s">
        <v>206</v>
      </c>
      <c r="G91" s="262">
        <v>1395000</v>
      </c>
      <c r="H91" s="377" t="s">
        <v>206</v>
      </c>
      <c r="I91" s="352">
        <v>1394592</v>
      </c>
      <c r="J91" s="258"/>
      <c r="K91" s="258"/>
      <c r="L91" s="380" t="s">
        <v>192</v>
      </c>
      <c r="M91" s="344" t="s">
        <v>53</v>
      </c>
      <c r="N91" s="390"/>
      <c r="O91" s="411">
        <v>243650</v>
      </c>
      <c r="P91" s="411">
        <v>243650</v>
      </c>
      <c r="Q91" s="158"/>
    </row>
    <row r="92" spans="1:17" ht="39" customHeight="1" x14ac:dyDescent="0.35">
      <c r="A92" s="332"/>
      <c r="B92" s="80" t="s">
        <v>179</v>
      </c>
      <c r="C92" s="364"/>
      <c r="D92" s="364"/>
      <c r="E92" s="384"/>
      <c r="F92" s="263" t="s">
        <v>76</v>
      </c>
      <c r="G92" s="264">
        <v>1440000</v>
      </c>
      <c r="H92" s="387"/>
      <c r="I92" s="353"/>
      <c r="J92" s="259"/>
      <c r="K92" s="79"/>
      <c r="L92" s="381"/>
      <c r="M92" s="345"/>
      <c r="N92" s="391"/>
      <c r="O92" s="412"/>
      <c r="P92" s="412"/>
      <c r="Q92" s="158"/>
    </row>
    <row r="93" spans="1:17" ht="29.25" customHeight="1" x14ac:dyDescent="0.35">
      <c r="A93" s="332"/>
      <c r="B93" s="80" t="s">
        <v>251</v>
      </c>
      <c r="C93" s="364"/>
      <c r="D93" s="364"/>
      <c r="E93" s="384"/>
      <c r="F93" s="263" t="s">
        <v>252</v>
      </c>
      <c r="G93" s="254">
        <v>1480000</v>
      </c>
      <c r="H93" s="378"/>
      <c r="I93" s="353"/>
      <c r="J93" s="259"/>
      <c r="K93" s="79"/>
      <c r="L93" s="381"/>
      <c r="M93" s="345"/>
      <c r="N93" s="391"/>
      <c r="O93" s="412"/>
      <c r="P93" s="412"/>
      <c r="Q93" s="158"/>
    </row>
    <row r="94" spans="1:17" ht="31.5" customHeight="1" x14ac:dyDescent="0.35">
      <c r="A94" s="332"/>
      <c r="B94" s="80"/>
      <c r="C94" s="364"/>
      <c r="D94" s="364"/>
      <c r="E94" s="384"/>
      <c r="F94" s="263" t="s">
        <v>253</v>
      </c>
      <c r="G94" s="264">
        <v>1515000</v>
      </c>
      <c r="H94" s="378"/>
      <c r="I94" s="353"/>
      <c r="J94" s="259" t="s">
        <v>54</v>
      </c>
      <c r="K94" s="79" t="s">
        <v>254</v>
      </c>
      <c r="L94" s="381"/>
      <c r="M94" s="345"/>
      <c r="N94" s="391"/>
      <c r="O94" s="412"/>
      <c r="P94" s="412"/>
      <c r="Q94" s="158"/>
    </row>
    <row r="95" spans="1:17" ht="24" customHeight="1" x14ac:dyDescent="0.25">
      <c r="A95" s="332"/>
      <c r="B95" s="80"/>
      <c r="C95" s="364"/>
      <c r="D95" s="364"/>
      <c r="E95" s="384"/>
      <c r="F95" s="263" t="s">
        <v>205</v>
      </c>
      <c r="G95" s="254">
        <v>1549000</v>
      </c>
      <c r="H95" s="378"/>
      <c r="I95" s="353"/>
      <c r="J95" s="259" t="s">
        <v>55</v>
      </c>
      <c r="K95" s="80" t="s">
        <v>243</v>
      </c>
      <c r="L95" s="381"/>
      <c r="M95" s="345"/>
      <c r="N95" s="391"/>
      <c r="O95" s="412"/>
      <c r="P95" s="412"/>
      <c r="Q95" s="158"/>
    </row>
    <row r="96" spans="1:17" ht="33.75" customHeight="1" x14ac:dyDescent="0.25">
      <c r="A96" s="332"/>
      <c r="B96" s="80"/>
      <c r="C96" s="364"/>
      <c r="D96" s="364"/>
      <c r="E96" s="384"/>
      <c r="F96" s="263" t="s">
        <v>211</v>
      </c>
      <c r="G96" s="264">
        <v>1578187</v>
      </c>
      <c r="H96" s="378"/>
      <c r="I96" s="353"/>
      <c r="J96" s="259"/>
      <c r="K96" s="80"/>
      <c r="L96" s="381"/>
      <c r="M96" s="345"/>
      <c r="N96" s="391"/>
      <c r="O96" s="412"/>
      <c r="P96" s="412"/>
      <c r="Q96" s="158"/>
    </row>
    <row r="97" spans="1:17" ht="24" customHeight="1" x14ac:dyDescent="0.25">
      <c r="A97" s="332"/>
      <c r="B97" s="80"/>
      <c r="C97" s="364"/>
      <c r="D97" s="364"/>
      <c r="E97" s="384"/>
      <c r="F97" s="367" t="s">
        <v>208</v>
      </c>
      <c r="G97" s="369">
        <v>1610000</v>
      </c>
      <c r="H97" s="378"/>
      <c r="I97" s="353"/>
      <c r="J97" s="259"/>
      <c r="K97" s="80"/>
      <c r="L97" s="381"/>
      <c r="M97" s="345"/>
      <c r="N97" s="391"/>
      <c r="O97" s="412"/>
      <c r="P97" s="412"/>
      <c r="Q97" s="158"/>
    </row>
    <row r="98" spans="1:17" ht="46.5" customHeight="1" x14ac:dyDescent="0.25">
      <c r="A98" s="334"/>
      <c r="B98" s="83"/>
      <c r="C98" s="364"/>
      <c r="D98" s="364"/>
      <c r="E98" s="385"/>
      <c r="F98" s="368"/>
      <c r="G98" s="370"/>
      <c r="H98" s="379"/>
      <c r="I98" s="354"/>
      <c r="J98" s="260"/>
      <c r="K98" s="260"/>
      <c r="L98" s="382"/>
      <c r="M98" s="346"/>
      <c r="N98" s="392"/>
      <c r="O98" s="413"/>
      <c r="P98" s="413"/>
      <c r="Q98" s="158"/>
    </row>
    <row r="99" spans="1:17" ht="24" customHeight="1" x14ac:dyDescent="0.25">
      <c r="A99" s="331">
        <v>22</v>
      </c>
      <c r="B99" s="421" t="s">
        <v>265</v>
      </c>
      <c r="C99" s="335">
        <v>71940</v>
      </c>
      <c r="D99" s="335">
        <v>76975.8</v>
      </c>
      <c r="E99" s="338" t="s">
        <v>52</v>
      </c>
      <c r="F99" s="325" t="s">
        <v>266</v>
      </c>
      <c r="G99" s="352">
        <v>48931.1</v>
      </c>
      <c r="H99" s="325" t="s">
        <v>266</v>
      </c>
      <c r="I99" s="352">
        <v>48931.1</v>
      </c>
      <c r="J99" s="424" t="s">
        <v>267</v>
      </c>
      <c r="K99" s="300"/>
      <c r="L99" s="341" t="s">
        <v>291</v>
      </c>
      <c r="M99" s="344" t="s">
        <v>53</v>
      </c>
      <c r="N99" s="359"/>
      <c r="O99" s="405">
        <v>243678</v>
      </c>
      <c r="P99" s="408" t="s">
        <v>117</v>
      </c>
      <c r="Q99" s="158"/>
    </row>
    <row r="100" spans="1:17" ht="24" customHeight="1" x14ac:dyDescent="0.35">
      <c r="A100" s="332"/>
      <c r="B100" s="422"/>
      <c r="C100" s="336"/>
      <c r="D100" s="336"/>
      <c r="E100" s="339"/>
      <c r="F100" s="365"/>
      <c r="G100" s="353"/>
      <c r="H100" s="365"/>
      <c r="I100" s="353"/>
      <c r="J100" s="367"/>
      <c r="K100" s="79" t="s">
        <v>268</v>
      </c>
      <c r="L100" s="342"/>
      <c r="M100" s="345"/>
      <c r="N100" s="360"/>
      <c r="O100" s="406"/>
      <c r="P100" s="409"/>
      <c r="Q100" s="158"/>
    </row>
    <row r="101" spans="1:17" ht="24" customHeight="1" x14ac:dyDescent="0.25">
      <c r="A101" s="332"/>
      <c r="B101" s="422"/>
      <c r="C101" s="336"/>
      <c r="D101" s="336"/>
      <c r="E101" s="339"/>
      <c r="F101" s="365"/>
      <c r="G101" s="353"/>
      <c r="H101" s="365"/>
      <c r="I101" s="353"/>
      <c r="J101" s="367"/>
      <c r="K101" s="80" t="s">
        <v>269</v>
      </c>
      <c r="L101" s="342"/>
      <c r="M101" s="345"/>
      <c r="N101" s="360"/>
      <c r="O101" s="406"/>
      <c r="P101" s="409"/>
      <c r="Q101" s="158"/>
    </row>
    <row r="102" spans="1:17" ht="24" customHeight="1" x14ac:dyDescent="0.25">
      <c r="A102" s="332"/>
      <c r="B102" s="422"/>
      <c r="C102" s="336"/>
      <c r="D102" s="336"/>
      <c r="E102" s="339"/>
      <c r="F102" s="366"/>
      <c r="G102" s="354"/>
      <c r="H102" s="366"/>
      <c r="I102" s="354"/>
      <c r="J102" s="368"/>
      <c r="K102" s="302"/>
      <c r="L102" s="343"/>
      <c r="M102" s="346"/>
      <c r="N102" s="361"/>
      <c r="O102" s="407"/>
      <c r="P102" s="410"/>
      <c r="Q102" s="158"/>
    </row>
    <row r="103" spans="1:17" ht="24" customHeight="1" x14ac:dyDescent="0.25">
      <c r="A103" s="332"/>
      <c r="B103" s="422"/>
      <c r="C103" s="336"/>
      <c r="D103" s="336"/>
      <c r="E103" s="339"/>
      <c r="F103" s="349" t="s">
        <v>270</v>
      </c>
      <c r="G103" s="352">
        <v>28044.7</v>
      </c>
      <c r="H103" s="349" t="s">
        <v>270</v>
      </c>
      <c r="I103" s="352">
        <v>28044.7</v>
      </c>
      <c r="J103" s="424" t="s">
        <v>267</v>
      </c>
      <c r="K103" s="300"/>
      <c r="L103" s="341" t="s">
        <v>291</v>
      </c>
      <c r="M103" s="344" t="s">
        <v>53</v>
      </c>
      <c r="N103" s="359"/>
      <c r="O103" s="405">
        <v>243678</v>
      </c>
      <c r="P103" s="408" t="s">
        <v>117</v>
      </c>
      <c r="Q103" s="158"/>
    </row>
    <row r="104" spans="1:17" ht="24" customHeight="1" x14ac:dyDescent="0.35">
      <c r="A104" s="332"/>
      <c r="B104" s="422"/>
      <c r="C104" s="336"/>
      <c r="D104" s="336"/>
      <c r="E104" s="339"/>
      <c r="F104" s="350"/>
      <c r="G104" s="353"/>
      <c r="H104" s="350"/>
      <c r="I104" s="353"/>
      <c r="J104" s="367"/>
      <c r="K104" s="79" t="s">
        <v>271</v>
      </c>
      <c r="L104" s="342"/>
      <c r="M104" s="345"/>
      <c r="N104" s="360"/>
      <c r="O104" s="406"/>
      <c r="P104" s="409"/>
      <c r="Q104" s="158"/>
    </row>
    <row r="105" spans="1:17" ht="24" customHeight="1" x14ac:dyDescent="0.25">
      <c r="A105" s="332"/>
      <c r="B105" s="422"/>
      <c r="C105" s="336"/>
      <c r="D105" s="336"/>
      <c r="E105" s="339"/>
      <c r="F105" s="350"/>
      <c r="G105" s="353"/>
      <c r="H105" s="350"/>
      <c r="I105" s="353"/>
      <c r="J105" s="367"/>
      <c r="K105" s="80" t="s">
        <v>269</v>
      </c>
      <c r="L105" s="342"/>
      <c r="M105" s="345"/>
      <c r="N105" s="360"/>
      <c r="O105" s="406"/>
      <c r="P105" s="409"/>
      <c r="Q105" s="158"/>
    </row>
    <row r="106" spans="1:17" ht="24" customHeight="1" x14ac:dyDescent="0.25">
      <c r="A106" s="334"/>
      <c r="B106" s="423"/>
      <c r="C106" s="337"/>
      <c r="D106" s="337"/>
      <c r="E106" s="340"/>
      <c r="F106" s="351"/>
      <c r="G106" s="354"/>
      <c r="H106" s="351"/>
      <c r="I106" s="354"/>
      <c r="J106" s="368"/>
      <c r="K106" s="302"/>
      <c r="L106" s="343"/>
      <c r="M106" s="346"/>
      <c r="N106" s="361"/>
      <c r="O106" s="407"/>
      <c r="P106" s="410"/>
      <c r="Q106" s="158"/>
    </row>
    <row r="107" spans="1:17" ht="24" customHeight="1" x14ac:dyDescent="0.25">
      <c r="A107" s="398">
        <v>23</v>
      </c>
      <c r="B107" s="77" t="s">
        <v>204</v>
      </c>
      <c r="C107" s="335">
        <v>467200</v>
      </c>
      <c r="D107" s="335">
        <v>473402</v>
      </c>
      <c r="E107" s="383" t="s">
        <v>52</v>
      </c>
      <c r="F107" s="325" t="s">
        <v>272</v>
      </c>
      <c r="G107" s="352">
        <v>463749</v>
      </c>
      <c r="H107" s="325" t="s">
        <v>272</v>
      </c>
      <c r="I107" s="352">
        <v>463749</v>
      </c>
      <c r="J107" s="300"/>
      <c r="K107" s="300"/>
      <c r="L107" s="341" t="s">
        <v>192</v>
      </c>
      <c r="M107" s="344" t="s">
        <v>53</v>
      </c>
      <c r="N107" s="359"/>
      <c r="O107" s="405">
        <v>243678</v>
      </c>
      <c r="P107" s="408" t="s">
        <v>117</v>
      </c>
      <c r="Q107" s="158"/>
    </row>
    <row r="108" spans="1:17" ht="24" customHeight="1" x14ac:dyDescent="0.35">
      <c r="A108" s="333"/>
      <c r="B108" s="80" t="s">
        <v>179</v>
      </c>
      <c r="C108" s="336"/>
      <c r="D108" s="336"/>
      <c r="E108" s="384"/>
      <c r="F108" s="365"/>
      <c r="G108" s="353"/>
      <c r="H108" s="365"/>
      <c r="I108" s="353"/>
      <c r="J108" s="301" t="s">
        <v>57</v>
      </c>
      <c r="K108" s="79" t="s">
        <v>273</v>
      </c>
      <c r="L108" s="342"/>
      <c r="M108" s="345"/>
      <c r="N108" s="360"/>
      <c r="O108" s="406"/>
      <c r="P108" s="409"/>
      <c r="Q108" s="158"/>
    </row>
    <row r="109" spans="1:17" ht="24" customHeight="1" x14ac:dyDescent="0.25">
      <c r="A109" s="333"/>
      <c r="B109" s="80" t="s">
        <v>274</v>
      </c>
      <c r="C109" s="336"/>
      <c r="D109" s="336"/>
      <c r="E109" s="384"/>
      <c r="F109" s="365"/>
      <c r="G109" s="353"/>
      <c r="H109" s="365"/>
      <c r="I109" s="353"/>
      <c r="J109" s="301" t="s">
        <v>55</v>
      </c>
      <c r="K109" s="80" t="s">
        <v>275</v>
      </c>
      <c r="L109" s="342"/>
      <c r="M109" s="345"/>
      <c r="N109" s="360"/>
      <c r="O109" s="406"/>
      <c r="P109" s="409"/>
      <c r="Q109" s="158"/>
    </row>
    <row r="110" spans="1:17" ht="24" customHeight="1" x14ac:dyDescent="0.25">
      <c r="A110" s="399"/>
      <c r="B110" s="83"/>
      <c r="C110" s="337"/>
      <c r="D110" s="337"/>
      <c r="E110" s="385"/>
      <c r="F110" s="366"/>
      <c r="G110" s="354"/>
      <c r="H110" s="366"/>
      <c r="I110" s="354"/>
      <c r="J110" s="302"/>
      <c r="K110" s="302"/>
      <c r="L110" s="343"/>
      <c r="M110" s="346"/>
      <c r="N110" s="361"/>
      <c r="O110" s="407"/>
      <c r="P110" s="410"/>
      <c r="Q110" s="158"/>
    </row>
    <row r="111" spans="1:17" ht="24" customHeight="1" x14ac:dyDescent="0.25">
      <c r="A111" s="331">
        <v>24</v>
      </c>
      <c r="B111" s="77" t="s">
        <v>204</v>
      </c>
      <c r="C111" s="335">
        <v>467200</v>
      </c>
      <c r="D111" s="335">
        <v>407227</v>
      </c>
      <c r="E111" s="338" t="s">
        <v>52</v>
      </c>
      <c r="F111" s="349" t="s">
        <v>253</v>
      </c>
      <c r="G111" s="352">
        <v>399217</v>
      </c>
      <c r="H111" s="349" t="s">
        <v>253</v>
      </c>
      <c r="I111" s="352">
        <v>399217</v>
      </c>
      <c r="J111" s="134"/>
      <c r="K111" s="80"/>
      <c r="L111" s="341" t="s">
        <v>192</v>
      </c>
      <c r="M111" s="344" t="s">
        <v>53</v>
      </c>
      <c r="N111" s="344"/>
      <c r="O111" s="405">
        <v>243678</v>
      </c>
      <c r="P111" s="408" t="s">
        <v>117</v>
      </c>
      <c r="Q111" s="158"/>
    </row>
    <row r="112" spans="1:17" ht="24" customHeight="1" x14ac:dyDescent="0.35">
      <c r="A112" s="332"/>
      <c r="B112" s="80" t="s">
        <v>179</v>
      </c>
      <c r="C112" s="336"/>
      <c r="D112" s="336"/>
      <c r="E112" s="339"/>
      <c r="F112" s="350"/>
      <c r="G112" s="353"/>
      <c r="H112" s="350"/>
      <c r="I112" s="353"/>
      <c r="J112" s="301" t="s">
        <v>57</v>
      </c>
      <c r="K112" s="79" t="s">
        <v>276</v>
      </c>
      <c r="L112" s="342"/>
      <c r="M112" s="345"/>
      <c r="N112" s="345"/>
      <c r="O112" s="406"/>
      <c r="P112" s="409"/>
      <c r="Q112" s="158"/>
    </row>
    <row r="113" spans="1:17" ht="24" customHeight="1" x14ac:dyDescent="0.25">
      <c r="A113" s="333"/>
      <c r="B113" s="80" t="s">
        <v>277</v>
      </c>
      <c r="C113" s="336"/>
      <c r="D113" s="336"/>
      <c r="E113" s="339"/>
      <c r="F113" s="350"/>
      <c r="G113" s="353"/>
      <c r="H113" s="350"/>
      <c r="I113" s="353"/>
      <c r="J113" s="301" t="s">
        <v>55</v>
      </c>
      <c r="K113" s="80" t="s">
        <v>278</v>
      </c>
      <c r="L113" s="342"/>
      <c r="M113" s="345"/>
      <c r="N113" s="345"/>
      <c r="O113" s="406"/>
      <c r="P113" s="409"/>
      <c r="Q113" s="158"/>
    </row>
    <row r="114" spans="1:17" ht="24" customHeight="1" x14ac:dyDescent="0.25">
      <c r="A114" s="334"/>
      <c r="B114" s="81"/>
      <c r="C114" s="337"/>
      <c r="D114" s="337"/>
      <c r="E114" s="340"/>
      <c r="F114" s="351"/>
      <c r="G114" s="354"/>
      <c r="H114" s="351"/>
      <c r="I114" s="354"/>
      <c r="J114" s="82"/>
      <c r="K114" s="83"/>
      <c r="L114" s="343"/>
      <c r="M114" s="346"/>
      <c r="N114" s="346"/>
      <c r="O114" s="407"/>
      <c r="P114" s="410"/>
      <c r="Q114" s="158"/>
    </row>
    <row r="115" spans="1:17" ht="29.25" customHeight="1" x14ac:dyDescent="0.25">
      <c r="A115" s="331">
        <v>25</v>
      </c>
      <c r="B115" s="77" t="s">
        <v>204</v>
      </c>
      <c r="C115" s="335">
        <v>6540000</v>
      </c>
      <c r="D115" s="363">
        <v>6439053</v>
      </c>
      <c r="E115" s="383" t="s">
        <v>56</v>
      </c>
      <c r="F115" s="303" t="s">
        <v>211</v>
      </c>
      <c r="G115" s="304">
        <v>4900000</v>
      </c>
      <c r="H115" s="377" t="s">
        <v>211</v>
      </c>
      <c r="I115" s="352">
        <v>4899370</v>
      </c>
      <c r="J115" s="300"/>
      <c r="K115" s="300"/>
      <c r="L115" s="380" t="s">
        <v>192</v>
      </c>
      <c r="M115" s="344" t="s">
        <v>53</v>
      </c>
      <c r="N115" s="359"/>
      <c r="O115" s="411">
        <v>243678</v>
      </c>
      <c r="P115" s="414" t="s">
        <v>117</v>
      </c>
      <c r="Q115" s="158"/>
    </row>
    <row r="116" spans="1:17" ht="31.5" customHeight="1" x14ac:dyDescent="0.35">
      <c r="A116" s="332"/>
      <c r="B116" s="80" t="s">
        <v>179</v>
      </c>
      <c r="C116" s="336"/>
      <c r="D116" s="364"/>
      <c r="E116" s="384"/>
      <c r="F116" s="306" t="s">
        <v>205</v>
      </c>
      <c r="G116" s="308">
        <v>5408500</v>
      </c>
      <c r="H116" s="387"/>
      <c r="I116" s="353"/>
      <c r="J116" s="301"/>
      <c r="K116" s="79"/>
      <c r="L116" s="381"/>
      <c r="M116" s="345"/>
      <c r="N116" s="360"/>
      <c r="O116" s="412"/>
      <c r="P116" s="415"/>
      <c r="Q116" s="158"/>
    </row>
    <row r="117" spans="1:17" ht="30" customHeight="1" x14ac:dyDescent="0.35">
      <c r="A117" s="332"/>
      <c r="B117" s="80" t="s">
        <v>280</v>
      </c>
      <c r="C117" s="336"/>
      <c r="D117" s="364"/>
      <c r="E117" s="384"/>
      <c r="F117" s="306" t="s">
        <v>281</v>
      </c>
      <c r="G117" s="254">
        <v>5650000</v>
      </c>
      <c r="H117" s="378"/>
      <c r="I117" s="353"/>
      <c r="J117" s="301" t="s">
        <v>54</v>
      </c>
      <c r="K117" s="79" t="s">
        <v>282</v>
      </c>
      <c r="L117" s="381"/>
      <c r="M117" s="345"/>
      <c r="N117" s="360"/>
      <c r="O117" s="412"/>
      <c r="P117" s="415"/>
      <c r="Q117" s="158"/>
    </row>
    <row r="118" spans="1:17" ht="24" customHeight="1" x14ac:dyDescent="0.25">
      <c r="A118" s="332"/>
      <c r="B118" s="80"/>
      <c r="C118" s="336"/>
      <c r="D118" s="364"/>
      <c r="E118" s="384"/>
      <c r="F118" s="367" t="s">
        <v>208</v>
      </c>
      <c r="G118" s="369">
        <v>5700000</v>
      </c>
      <c r="H118" s="378"/>
      <c r="I118" s="353"/>
      <c r="J118" s="301" t="s">
        <v>55</v>
      </c>
      <c r="K118" s="80" t="s">
        <v>283</v>
      </c>
      <c r="L118" s="381"/>
      <c r="M118" s="345"/>
      <c r="N118" s="360"/>
      <c r="O118" s="412"/>
      <c r="P118" s="415"/>
      <c r="Q118" s="158"/>
    </row>
    <row r="119" spans="1:17" ht="47.25" customHeight="1" x14ac:dyDescent="0.25">
      <c r="A119" s="332"/>
      <c r="B119" s="80"/>
      <c r="C119" s="336"/>
      <c r="D119" s="364"/>
      <c r="E119" s="384"/>
      <c r="F119" s="367"/>
      <c r="G119" s="369"/>
      <c r="H119" s="378"/>
      <c r="I119" s="353"/>
      <c r="J119" s="301"/>
      <c r="K119" s="80"/>
      <c r="L119" s="381"/>
      <c r="M119" s="345"/>
      <c r="N119" s="360"/>
      <c r="O119" s="412"/>
      <c r="P119" s="415"/>
      <c r="Q119" s="158"/>
    </row>
    <row r="120" spans="1:17" ht="33.75" customHeight="1" x14ac:dyDescent="0.25">
      <c r="A120" s="334"/>
      <c r="B120" s="83"/>
      <c r="C120" s="337"/>
      <c r="D120" s="364"/>
      <c r="E120" s="385"/>
      <c r="F120" s="307" t="s">
        <v>284</v>
      </c>
      <c r="G120" s="309">
        <v>6295200</v>
      </c>
      <c r="H120" s="379"/>
      <c r="I120" s="354"/>
      <c r="J120" s="302"/>
      <c r="K120" s="83"/>
      <c r="L120" s="382"/>
      <c r="M120" s="346"/>
      <c r="N120" s="361"/>
      <c r="O120" s="413"/>
      <c r="P120" s="416"/>
      <c r="Q120" s="158"/>
    </row>
    <row r="121" spans="1:17" ht="44.25" customHeight="1" x14ac:dyDescent="0.25">
      <c r="A121" s="331">
        <v>26</v>
      </c>
      <c r="B121" s="77" t="s">
        <v>204</v>
      </c>
      <c r="C121" s="363">
        <v>6540000</v>
      </c>
      <c r="D121" s="363">
        <v>5871339</v>
      </c>
      <c r="E121" s="338" t="s">
        <v>56</v>
      </c>
      <c r="F121" s="283" t="s">
        <v>206</v>
      </c>
      <c r="G121" s="304">
        <v>4380000</v>
      </c>
      <c r="H121" s="377" t="s">
        <v>206</v>
      </c>
      <c r="I121" s="419">
        <v>4379388</v>
      </c>
      <c r="J121" s="76"/>
      <c r="K121" s="77"/>
      <c r="L121" s="380" t="s">
        <v>192</v>
      </c>
      <c r="M121" s="344" t="s">
        <v>53</v>
      </c>
      <c r="N121" s="359"/>
      <c r="O121" s="411">
        <v>243678</v>
      </c>
      <c r="P121" s="414" t="s">
        <v>117</v>
      </c>
      <c r="Q121" s="158"/>
    </row>
    <row r="122" spans="1:17" ht="27.75" customHeight="1" x14ac:dyDescent="0.25">
      <c r="A122" s="332"/>
      <c r="B122" s="80" t="s">
        <v>179</v>
      </c>
      <c r="C122" s="364"/>
      <c r="D122" s="364"/>
      <c r="E122" s="339"/>
      <c r="F122" s="306" t="s">
        <v>205</v>
      </c>
      <c r="G122" s="308">
        <v>4898900</v>
      </c>
      <c r="H122" s="378"/>
      <c r="I122" s="420"/>
      <c r="J122" s="134"/>
      <c r="K122" s="80"/>
      <c r="L122" s="381"/>
      <c r="M122" s="345"/>
      <c r="N122" s="360"/>
      <c r="O122" s="412"/>
      <c r="P122" s="415"/>
      <c r="Q122" s="158"/>
    </row>
    <row r="123" spans="1:17" ht="33" customHeight="1" x14ac:dyDescent="0.35">
      <c r="A123" s="332"/>
      <c r="B123" s="80" t="s">
        <v>285</v>
      </c>
      <c r="C123" s="364"/>
      <c r="D123" s="364"/>
      <c r="E123" s="339"/>
      <c r="F123" s="284" t="s">
        <v>211</v>
      </c>
      <c r="G123" s="308">
        <v>5115000</v>
      </c>
      <c r="H123" s="378"/>
      <c r="I123" s="420"/>
      <c r="J123" s="301" t="s">
        <v>54</v>
      </c>
      <c r="K123" s="79" t="s">
        <v>286</v>
      </c>
      <c r="L123" s="381"/>
      <c r="M123" s="345"/>
      <c r="N123" s="360"/>
      <c r="O123" s="412"/>
      <c r="P123" s="415"/>
      <c r="Q123" s="158"/>
    </row>
    <row r="124" spans="1:17" ht="40.5" customHeight="1" x14ac:dyDescent="0.25">
      <c r="A124" s="332"/>
      <c r="B124" s="148"/>
      <c r="C124" s="364"/>
      <c r="D124" s="364"/>
      <c r="E124" s="339"/>
      <c r="F124" s="367" t="s">
        <v>208</v>
      </c>
      <c r="G124" s="369">
        <v>5400000</v>
      </c>
      <c r="H124" s="378"/>
      <c r="I124" s="420"/>
      <c r="J124" s="301" t="s">
        <v>55</v>
      </c>
      <c r="K124" s="285" t="s">
        <v>269</v>
      </c>
      <c r="L124" s="381"/>
      <c r="M124" s="345"/>
      <c r="N124" s="360"/>
      <c r="O124" s="412"/>
      <c r="P124" s="415"/>
      <c r="Q124" s="158"/>
    </row>
    <row r="125" spans="1:17" ht="24" customHeight="1" x14ac:dyDescent="0.25">
      <c r="A125" s="332"/>
      <c r="B125" s="148"/>
      <c r="C125" s="364"/>
      <c r="D125" s="364"/>
      <c r="E125" s="339"/>
      <c r="F125" s="367"/>
      <c r="G125" s="369"/>
      <c r="H125" s="378"/>
      <c r="I125" s="420"/>
      <c r="J125" s="134"/>
      <c r="K125" s="80"/>
      <c r="L125" s="381"/>
      <c r="M125" s="345"/>
      <c r="N125" s="360"/>
      <c r="O125" s="412"/>
      <c r="P125" s="415"/>
      <c r="Q125" s="158"/>
    </row>
    <row r="126" spans="1:17" ht="39.75" customHeight="1" x14ac:dyDescent="0.25">
      <c r="A126" s="334"/>
      <c r="B126" s="81"/>
      <c r="C126" s="364"/>
      <c r="D126" s="364"/>
      <c r="E126" s="340"/>
      <c r="F126" s="286" t="s">
        <v>281</v>
      </c>
      <c r="G126" s="309">
        <v>5500000</v>
      </c>
      <c r="H126" s="379"/>
      <c r="I126" s="420"/>
      <c r="J126" s="82"/>
      <c r="K126" s="83"/>
      <c r="L126" s="382"/>
      <c r="M126" s="346"/>
      <c r="N126" s="361"/>
      <c r="O126" s="413"/>
      <c r="P126" s="416"/>
      <c r="Q126" s="158"/>
    </row>
    <row r="127" spans="1:17" ht="33" customHeight="1" x14ac:dyDescent="0.25">
      <c r="A127" s="332">
        <v>27</v>
      </c>
      <c r="B127" s="77" t="s">
        <v>204</v>
      </c>
      <c r="C127" s="336">
        <v>11214000</v>
      </c>
      <c r="D127" s="336">
        <v>11296626</v>
      </c>
      <c r="E127" s="339" t="s">
        <v>56</v>
      </c>
      <c r="F127" s="287" t="s">
        <v>211</v>
      </c>
      <c r="G127" s="305">
        <v>8996000</v>
      </c>
      <c r="H127" s="378" t="s">
        <v>211</v>
      </c>
      <c r="I127" s="353">
        <v>8991812</v>
      </c>
      <c r="J127" s="134"/>
      <c r="K127" s="80"/>
      <c r="L127" s="381" t="s">
        <v>192</v>
      </c>
      <c r="M127" s="345" t="s">
        <v>53</v>
      </c>
      <c r="N127" s="391"/>
      <c r="O127" s="411">
        <v>243678</v>
      </c>
      <c r="P127" s="408" t="s">
        <v>117</v>
      </c>
      <c r="Q127" s="158"/>
    </row>
    <row r="128" spans="1:17" ht="31.5" customHeight="1" x14ac:dyDescent="0.25">
      <c r="A128" s="332"/>
      <c r="B128" s="80" t="s">
        <v>179</v>
      </c>
      <c r="C128" s="417"/>
      <c r="D128" s="417"/>
      <c r="E128" s="339"/>
      <c r="F128" s="367" t="s">
        <v>208</v>
      </c>
      <c r="G128" s="369">
        <v>9700000</v>
      </c>
      <c r="H128" s="378"/>
      <c r="I128" s="353"/>
      <c r="J128" s="134"/>
      <c r="K128" s="80"/>
      <c r="L128" s="381"/>
      <c r="M128" s="345"/>
      <c r="N128" s="391"/>
      <c r="O128" s="412"/>
      <c r="P128" s="409"/>
      <c r="Q128" s="158"/>
    </row>
    <row r="129" spans="1:21" ht="43.5" customHeight="1" x14ac:dyDescent="0.35">
      <c r="A129" s="332"/>
      <c r="B129" s="80" t="s">
        <v>287</v>
      </c>
      <c r="C129" s="417"/>
      <c r="D129" s="417"/>
      <c r="E129" s="339"/>
      <c r="F129" s="367"/>
      <c r="G129" s="369"/>
      <c r="H129" s="378"/>
      <c r="I129" s="353"/>
      <c r="J129" s="301" t="s">
        <v>54</v>
      </c>
      <c r="K129" s="79" t="s">
        <v>288</v>
      </c>
      <c r="L129" s="381"/>
      <c r="M129" s="345"/>
      <c r="N129" s="391"/>
      <c r="O129" s="412"/>
      <c r="P129" s="409"/>
      <c r="Q129" s="158"/>
    </row>
    <row r="130" spans="1:21" ht="35.25" customHeight="1" x14ac:dyDescent="0.25">
      <c r="A130" s="332"/>
      <c r="B130" s="148"/>
      <c r="C130" s="417"/>
      <c r="D130" s="417"/>
      <c r="E130" s="339"/>
      <c r="F130" s="306" t="s">
        <v>205</v>
      </c>
      <c r="G130" s="308">
        <v>9820000</v>
      </c>
      <c r="H130" s="378"/>
      <c r="I130" s="353"/>
      <c r="J130" s="301" t="s">
        <v>55</v>
      </c>
      <c r="K130" s="80" t="s">
        <v>269</v>
      </c>
      <c r="L130" s="381"/>
      <c r="M130" s="345"/>
      <c r="N130" s="391"/>
      <c r="O130" s="412"/>
      <c r="P130" s="409"/>
      <c r="Q130" s="158"/>
    </row>
    <row r="131" spans="1:21" ht="33.75" customHeight="1" x14ac:dyDescent="0.25">
      <c r="A131" s="334"/>
      <c r="B131" s="81"/>
      <c r="C131" s="418"/>
      <c r="D131" s="418"/>
      <c r="E131" s="340"/>
      <c r="F131" s="286" t="s">
        <v>284</v>
      </c>
      <c r="G131" s="309">
        <v>10599000</v>
      </c>
      <c r="H131" s="379"/>
      <c r="I131" s="354"/>
      <c r="J131" s="82"/>
      <c r="K131" s="83"/>
      <c r="L131" s="382"/>
      <c r="M131" s="346"/>
      <c r="N131" s="392"/>
      <c r="O131" s="413"/>
      <c r="P131" s="410"/>
      <c r="Q131" s="158"/>
    </row>
    <row r="132" spans="1:21" ht="24" customHeight="1" x14ac:dyDescent="0.35">
      <c r="A132" s="85"/>
      <c r="B132" s="347" t="s">
        <v>293</v>
      </c>
      <c r="C132" s="347"/>
      <c r="D132" s="347"/>
      <c r="E132" s="347"/>
      <c r="F132" s="347"/>
      <c r="G132" s="347"/>
      <c r="H132" s="348"/>
      <c r="I132" s="86">
        <f>SUM(I8:I131)</f>
        <v>44740017.710000008</v>
      </c>
      <c r="J132" s="87"/>
      <c r="K132" s="88"/>
      <c r="L132" s="141"/>
      <c r="M132" s="142"/>
      <c r="N132" s="143"/>
      <c r="O132" s="145"/>
      <c r="P132" s="146"/>
      <c r="Q132" s="158"/>
      <c r="S132" s="112">
        <f>SUM(S39)</f>
        <v>44740017.710000001</v>
      </c>
      <c r="U132" s="112">
        <f>SUM(U39)</f>
        <v>44740017.710000001</v>
      </c>
    </row>
    <row r="133" spans="1:21" ht="24" customHeight="1" x14ac:dyDescent="0.35">
      <c r="A133" s="147"/>
      <c r="B133" s="148"/>
      <c r="C133" s="149"/>
      <c r="D133" s="149"/>
      <c r="E133" s="147"/>
      <c r="F133" s="134"/>
      <c r="G133" s="111"/>
      <c r="H133" s="150"/>
      <c r="I133" s="151"/>
      <c r="J133" s="134"/>
      <c r="K133" s="152"/>
      <c r="L133" s="153"/>
      <c r="M133" s="154"/>
      <c r="N133" s="155"/>
      <c r="O133" s="156"/>
      <c r="P133" s="157"/>
      <c r="Q133" s="158"/>
    </row>
    <row r="134" spans="1:21" ht="24" customHeight="1" x14ac:dyDescent="0.35">
      <c r="A134" s="147"/>
      <c r="B134" s="148"/>
      <c r="C134" s="149"/>
      <c r="D134" s="149"/>
      <c r="E134" s="147"/>
      <c r="F134" s="134"/>
      <c r="G134" s="111"/>
      <c r="H134" s="150"/>
      <c r="I134" s="151"/>
      <c r="J134" s="134"/>
      <c r="K134" s="152"/>
      <c r="L134" s="153"/>
      <c r="M134" s="154"/>
      <c r="N134" s="155"/>
      <c r="O134" s="156"/>
      <c r="P134" s="157"/>
      <c r="Q134" s="158"/>
    </row>
    <row r="135" spans="1:21" ht="24" customHeight="1" x14ac:dyDescent="0.35">
      <c r="A135" s="147"/>
      <c r="B135" s="148"/>
      <c r="C135" s="149"/>
      <c r="D135" s="149"/>
      <c r="E135" s="147"/>
      <c r="F135" s="134"/>
      <c r="G135" s="111"/>
      <c r="H135" s="150"/>
      <c r="I135" s="151"/>
      <c r="J135" s="134"/>
      <c r="K135" s="152"/>
      <c r="L135" s="153"/>
      <c r="M135" s="154"/>
      <c r="N135" s="155"/>
      <c r="O135" s="156"/>
      <c r="P135" s="157"/>
      <c r="Q135" s="158"/>
    </row>
    <row r="136" spans="1:21" ht="24" customHeight="1" x14ac:dyDescent="0.35">
      <c r="A136" s="147"/>
      <c r="B136" s="148"/>
      <c r="C136" s="149"/>
      <c r="D136" s="149"/>
      <c r="E136" s="147"/>
      <c r="F136" s="134"/>
      <c r="G136" s="111"/>
      <c r="H136" s="150"/>
      <c r="I136" s="151"/>
      <c r="J136" s="134"/>
      <c r="K136" s="152"/>
      <c r="L136" s="153"/>
      <c r="M136" s="154"/>
      <c r="N136" s="155"/>
      <c r="O136" s="156"/>
      <c r="P136" s="157"/>
      <c r="Q136" s="158"/>
    </row>
    <row r="137" spans="1:21" ht="24" customHeight="1" x14ac:dyDescent="0.35">
      <c r="A137" s="147"/>
      <c r="B137" s="148"/>
      <c r="C137" s="149"/>
      <c r="D137" s="149"/>
      <c r="E137" s="147"/>
      <c r="F137" s="134"/>
      <c r="G137" s="111"/>
      <c r="H137" s="150"/>
      <c r="I137" s="151"/>
      <c r="J137" s="134"/>
      <c r="K137" s="152"/>
      <c r="L137" s="153"/>
      <c r="M137" s="154"/>
      <c r="N137" s="155"/>
      <c r="O137" s="156"/>
      <c r="P137" s="157"/>
      <c r="Q137" s="158"/>
    </row>
    <row r="138" spans="1:21" ht="24" customHeight="1" x14ac:dyDescent="0.25">
      <c r="A138" s="147"/>
      <c r="B138" s="148"/>
      <c r="C138" s="149"/>
      <c r="D138" s="149"/>
      <c r="E138" s="147"/>
      <c r="F138" s="159"/>
      <c r="G138" s="160"/>
      <c r="H138" s="150"/>
      <c r="I138" s="151"/>
      <c r="J138" s="134"/>
      <c r="K138" s="148"/>
      <c r="L138" s="153"/>
      <c r="M138" s="154"/>
      <c r="N138" s="155"/>
      <c r="O138" s="156"/>
      <c r="P138" s="157"/>
      <c r="Q138" s="158"/>
    </row>
    <row r="139" spans="1:21" ht="24" customHeight="1" x14ac:dyDescent="0.25">
      <c r="A139" s="147"/>
      <c r="B139" s="148"/>
      <c r="C139" s="149"/>
      <c r="D139" s="149"/>
      <c r="E139" s="147"/>
      <c r="F139" s="159"/>
      <c r="G139" s="160"/>
      <c r="H139" s="150"/>
      <c r="I139" s="151"/>
      <c r="J139" s="161"/>
      <c r="K139" s="161"/>
      <c r="L139" s="153"/>
      <c r="M139" s="154"/>
      <c r="N139" s="155"/>
      <c r="O139" s="156"/>
      <c r="P139" s="157"/>
      <c r="Q139" s="158"/>
    </row>
    <row r="140" spans="1:21" x14ac:dyDescent="0.25">
      <c r="L140" s="144"/>
      <c r="M140" s="144"/>
      <c r="N140" s="144"/>
      <c r="O140" s="144"/>
      <c r="P140" s="144"/>
    </row>
  </sheetData>
  <mergeCells count="383">
    <mergeCell ref="M71:M74"/>
    <mergeCell ref="N71:N74"/>
    <mergeCell ref="O61:O64"/>
    <mergeCell ref="P61:P64"/>
    <mergeCell ref="O71:O74"/>
    <mergeCell ref="P71:P74"/>
    <mergeCell ref="O65:O70"/>
    <mergeCell ref="P65:P70"/>
    <mergeCell ref="M61:M64"/>
    <mergeCell ref="N61:N64"/>
    <mergeCell ref="A71:A74"/>
    <mergeCell ref="C71:C74"/>
    <mergeCell ref="D71:D74"/>
    <mergeCell ref="E71:E74"/>
    <mergeCell ref="F71:F74"/>
    <mergeCell ref="G71:G74"/>
    <mergeCell ref="H71:H74"/>
    <mergeCell ref="I71:I74"/>
    <mergeCell ref="L71:L74"/>
    <mergeCell ref="A65:A70"/>
    <mergeCell ref="C65:C70"/>
    <mergeCell ref="D65:D70"/>
    <mergeCell ref="E65:E70"/>
    <mergeCell ref="H65:H70"/>
    <mergeCell ref="I65:I70"/>
    <mergeCell ref="L65:L70"/>
    <mergeCell ref="M65:M70"/>
    <mergeCell ref="N65:N70"/>
    <mergeCell ref="F67:F68"/>
    <mergeCell ref="G67:G68"/>
    <mergeCell ref="A61:A64"/>
    <mergeCell ref="C61:C64"/>
    <mergeCell ref="D61:D64"/>
    <mergeCell ref="E61:E64"/>
    <mergeCell ref="F61:F62"/>
    <mergeCell ref="G61:G62"/>
    <mergeCell ref="H61:H64"/>
    <mergeCell ref="I61:I64"/>
    <mergeCell ref="L61:L64"/>
    <mergeCell ref="N25:N28"/>
    <mergeCell ref="O25:O28"/>
    <mergeCell ref="P25:P28"/>
    <mergeCell ref="I25:I28"/>
    <mergeCell ref="L25:L28"/>
    <mergeCell ref="M25:M28"/>
    <mergeCell ref="G25:G28"/>
    <mergeCell ref="A25:A28"/>
    <mergeCell ref="C25:C28"/>
    <mergeCell ref="D25:D28"/>
    <mergeCell ref="E25:E28"/>
    <mergeCell ref="H25:H28"/>
    <mergeCell ref="F25:F28"/>
    <mergeCell ref="P12:P15"/>
    <mergeCell ref="A12:A15"/>
    <mergeCell ref="C12:C15"/>
    <mergeCell ref="D12:D15"/>
    <mergeCell ref="E12:E15"/>
    <mergeCell ref="H12:H15"/>
    <mergeCell ref="I12:I15"/>
    <mergeCell ref="F12:F13"/>
    <mergeCell ref="G12:G13"/>
    <mergeCell ref="P8:P11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I8:I11"/>
    <mergeCell ref="F8:F9"/>
    <mergeCell ref="G8:G9"/>
    <mergeCell ref="A20:A24"/>
    <mergeCell ref="C20:C24"/>
    <mergeCell ref="D20:D24"/>
    <mergeCell ref="E20:E24"/>
    <mergeCell ref="L6:L7"/>
    <mergeCell ref="M6:N6"/>
    <mergeCell ref="O6:O7"/>
    <mergeCell ref="I20:I24"/>
    <mergeCell ref="L20:L24"/>
    <mergeCell ref="M20:M24"/>
    <mergeCell ref="N20:N24"/>
    <mergeCell ref="N8:N11"/>
    <mergeCell ref="O8:O11"/>
    <mergeCell ref="L12:L15"/>
    <mergeCell ref="M12:M15"/>
    <mergeCell ref="L8:L11"/>
    <mergeCell ref="M8:M11"/>
    <mergeCell ref="N12:N15"/>
    <mergeCell ref="O12:O15"/>
    <mergeCell ref="A16:A19"/>
    <mergeCell ref="C16:C19"/>
    <mergeCell ref="D16:D19"/>
    <mergeCell ref="E16:E19"/>
    <mergeCell ref="F16:F19"/>
    <mergeCell ref="H20:H24"/>
    <mergeCell ref="O16:O19"/>
    <mergeCell ref="P16:P19"/>
    <mergeCell ref="O20:O24"/>
    <mergeCell ref="P20:P24"/>
    <mergeCell ref="N16:N19"/>
    <mergeCell ref="F21:F22"/>
    <mergeCell ref="G21:G22"/>
    <mergeCell ref="F23:F24"/>
    <mergeCell ref="G23:G24"/>
    <mergeCell ref="L16:L19"/>
    <mergeCell ref="M16:M19"/>
    <mergeCell ref="G16:G19"/>
    <mergeCell ref="H16:H19"/>
    <mergeCell ref="I16:I19"/>
    <mergeCell ref="I29:I32"/>
    <mergeCell ref="L29:L32"/>
    <mergeCell ref="M29:M32"/>
    <mergeCell ref="N29:N32"/>
    <mergeCell ref="F31:F32"/>
    <mergeCell ref="G31:G32"/>
    <mergeCell ref="A29:A32"/>
    <mergeCell ref="C29:C32"/>
    <mergeCell ref="D29:D32"/>
    <mergeCell ref="E29:E32"/>
    <mergeCell ref="H29:H32"/>
    <mergeCell ref="N33:N36"/>
    <mergeCell ref="A37:A40"/>
    <mergeCell ref="C37:C40"/>
    <mergeCell ref="D37:D40"/>
    <mergeCell ref="E37:E40"/>
    <mergeCell ref="F37:F38"/>
    <mergeCell ref="G37:G38"/>
    <mergeCell ref="H37:H40"/>
    <mergeCell ref="I37:I40"/>
    <mergeCell ref="L37:L40"/>
    <mergeCell ref="M37:M40"/>
    <mergeCell ref="N37:N40"/>
    <mergeCell ref="F39:F40"/>
    <mergeCell ref="G39:G40"/>
    <mergeCell ref="G33:G36"/>
    <mergeCell ref="H33:H36"/>
    <mergeCell ref="I33:I36"/>
    <mergeCell ref="L33:L36"/>
    <mergeCell ref="M33:M36"/>
    <mergeCell ref="A33:A36"/>
    <mergeCell ref="C33:C36"/>
    <mergeCell ref="D33:D36"/>
    <mergeCell ref="E33:E36"/>
    <mergeCell ref="F33:F36"/>
    <mergeCell ref="N41:N44"/>
    <mergeCell ref="G41:G44"/>
    <mergeCell ref="H41:H44"/>
    <mergeCell ref="I41:I44"/>
    <mergeCell ref="L41:L44"/>
    <mergeCell ref="M41:M44"/>
    <mergeCell ref="A45:A48"/>
    <mergeCell ref="C45:C48"/>
    <mergeCell ref="D45:D48"/>
    <mergeCell ref="E45:E48"/>
    <mergeCell ref="H45:H48"/>
    <mergeCell ref="I45:I48"/>
    <mergeCell ref="L45:L48"/>
    <mergeCell ref="M45:M48"/>
    <mergeCell ref="N45:N48"/>
    <mergeCell ref="F47:F48"/>
    <mergeCell ref="G47:G48"/>
    <mergeCell ref="A41:A44"/>
    <mergeCell ref="C41:C44"/>
    <mergeCell ref="D41:D44"/>
    <mergeCell ref="E41:E44"/>
    <mergeCell ref="F41:F44"/>
    <mergeCell ref="O29:O32"/>
    <mergeCell ref="P29:P32"/>
    <mergeCell ref="O33:O36"/>
    <mergeCell ref="P33:P36"/>
    <mergeCell ref="O37:O40"/>
    <mergeCell ref="P37:P40"/>
    <mergeCell ref="O41:O44"/>
    <mergeCell ref="P41:P44"/>
    <mergeCell ref="O45:O48"/>
    <mergeCell ref="P45:P48"/>
    <mergeCell ref="A49:A52"/>
    <mergeCell ref="C49:C52"/>
    <mergeCell ref="D49:D52"/>
    <mergeCell ref="E49:E52"/>
    <mergeCell ref="F49:F52"/>
    <mergeCell ref="G49:G52"/>
    <mergeCell ref="H49:H52"/>
    <mergeCell ref="I49:I52"/>
    <mergeCell ref="L49:L52"/>
    <mergeCell ref="A53:A56"/>
    <mergeCell ref="C53:C56"/>
    <mergeCell ref="D53:D56"/>
    <mergeCell ref="E53:E56"/>
    <mergeCell ref="F53:F56"/>
    <mergeCell ref="G53:G56"/>
    <mergeCell ref="H53:H56"/>
    <mergeCell ref="I53:I56"/>
    <mergeCell ref="L53:L56"/>
    <mergeCell ref="A57:A60"/>
    <mergeCell ref="C57:C60"/>
    <mergeCell ref="D57:D60"/>
    <mergeCell ref="E57:E60"/>
    <mergeCell ref="H57:H60"/>
    <mergeCell ref="I57:I60"/>
    <mergeCell ref="L57:L60"/>
    <mergeCell ref="M57:M60"/>
    <mergeCell ref="F58:F59"/>
    <mergeCell ref="G58:G59"/>
    <mergeCell ref="N49:N52"/>
    <mergeCell ref="N57:N60"/>
    <mergeCell ref="O49:O52"/>
    <mergeCell ref="P49:P52"/>
    <mergeCell ref="O53:O56"/>
    <mergeCell ref="P53:P56"/>
    <mergeCell ref="O57:O60"/>
    <mergeCell ref="P57:P60"/>
    <mergeCell ref="M49:M52"/>
    <mergeCell ref="M53:M56"/>
    <mergeCell ref="A75:A78"/>
    <mergeCell ref="C75:C78"/>
    <mergeCell ref="D75:D78"/>
    <mergeCell ref="E75:E78"/>
    <mergeCell ref="F75:F78"/>
    <mergeCell ref="G75:G78"/>
    <mergeCell ref="H75:H78"/>
    <mergeCell ref="I75:I78"/>
    <mergeCell ref="L75:L78"/>
    <mergeCell ref="A79:A82"/>
    <mergeCell ref="C79:C82"/>
    <mergeCell ref="D79:D82"/>
    <mergeCell ref="E79:E82"/>
    <mergeCell ref="F79:F80"/>
    <mergeCell ref="G79:G80"/>
    <mergeCell ref="H79:H82"/>
    <mergeCell ref="I79:I82"/>
    <mergeCell ref="L79:L82"/>
    <mergeCell ref="A83:A86"/>
    <mergeCell ref="C83:C86"/>
    <mergeCell ref="D83:D86"/>
    <mergeCell ref="E83:E86"/>
    <mergeCell ref="F83:F84"/>
    <mergeCell ref="G83:G84"/>
    <mergeCell ref="H83:H86"/>
    <mergeCell ref="I83:I86"/>
    <mergeCell ref="L83:L86"/>
    <mergeCell ref="A87:A90"/>
    <mergeCell ref="C87:C90"/>
    <mergeCell ref="D87:D90"/>
    <mergeCell ref="E87:E90"/>
    <mergeCell ref="F87:F90"/>
    <mergeCell ref="G87:G90"/>
    <mergeCell ref="H87:H90"/>
    <mergeCell ref="I87:I90"/>
    <mergeCell ref="L87:L90"/>
    <mergeCell ref="A91:A98"/>
    <mergeCell ref="C91:C98"/>
    <mergeCell ref="D91:D98"/>
    <mergeCell ref="E91:E98"/>
    <mergeCell ref="H91:H98"/>
    <mergeCell ref="I91:I98"/>
    <mergeCell ref="L91:L98"/>
    <mergeCell ref="M91:M98"/>
    <mergeCell ref="N91:N98"/>
    <mergeCell ref="F97:F98"/>
    <mergeCell ref="G97:G98"/>
    <mergeCell ref="P75:P78"/>
    <mergeCell ref="O79:O82"/>
    <mergeCell ref="P79:P82"/>
    <mergeCell ref="O83:O86"/>
    <mergeCell ref="P83:P86"/>
    <mergeCell ref="O87:O90"/>
    <mergeCell ref="P87:P90"/>
    <mergeCell ref="O91:O98"/>
    <mergeCell ref="P91:P98"/>
    <mergeCell ref="C99:C106"/>
    <mergeCell ref="D99:D106"/>
    <mergeCell ref="E99:E106"/>
    <mergeCell ref="F99:F102"/>
    <mergeCell ref="G99:G102"/>
    <mergeCell ref="H99:H102"/>
    <mergeCell ref="I99:I102"/>
    <mergeCell ref="J99:J102"/>
    <mergeCell ref="O75:O78"/>
    <mergeCell ref="M83:M86"/>
    <mergeCell ref="N83:N86"/>
    <mergeCell ref="M87:M90"/>
    <mergeCell ref="N87:N90"/>
    <mergeCell ref="M75:M78"/>
    <mergeCell ref="N75:N78"/>
    <mergeCell ref="M79:M82"/>
    <mergeCell ref="N79:N82"/>
    <mergeCell ref="L107:L110"/>
    <mergeCell ref="M107:M110"/>
    <mergeCell ref="L99:L102"/>
    <mergeCell ref="M99:M102"/>
    <mergeCell ref="N99:N102"/>
    <mergeCell ref="F103:F106"/>
    <mergeCell ref="G103:G106"/>
    <mergeCell ref="H103:H106"/>
    <mergeCell ref="I103:I106"/>
    <mergeCell ref="J103:J106"/>
    <mergeCell ref="L103:L106"/>
    <mergeCell ref="M103:M106"/>
    <mergeCell ref="N103:N106"/>
    <mergeCell ref="A99:A106"/>
    <mergeCell ref="A107:A110"/>
    <mergeCell ref="A111:A114"/>
    <mergeCell ref="A115:A120"/>
    <mergeCell ref="C115:C120"/>
    <mergeCell ref="D115:D120"/>
    <mergeCell ref="E115:E120"/>
    <mergeCell ref="H115:H120"/>
    <mergeCell ref="I115:I120"/>
    <mergeCell ref="C111:C114"/>
    <mergeCell ref="D111:D114"/>
    <mergeCell ref="E111:E114"/>
    <mergeCell ref="F111:F114"/>
    <mergeCell ref="G111:G114"/>
    <mergeCell ref="H111:H114"/>
    <mergeCell ref="I111:I114"/>
    <mergeCell ref="C107:C110"/>
    <mergeCell ref="D107:D110"/>
    <mergeCell ref="E107:E110"/>
    <mergeCell ref="F107:F110"/>
    <mergeCell ref="G107:G110"/>
    <mergeCell ref="H107:H110"/>
    <mergeCell ref="I107:I110"/>
    <mergeCell ref="B99:B106"/>
    <mergeCell ref="A121:A126"/>
    <mergeCell ref="C121:C126"/>
    <mergeCell ref="D121:D126"/>
    <mergeCell ref="E121:E126"/>
    <mergeCell ref="H121:H126"/>
    <mergeCell ref="I121:I126"/>
    <mergeCell ref="L121:L126"/>
    <mergeCell ref="M121:M126"/>
    <mergeCell ref="N121:N126"/>
    <mergeCell ref="F124:F125"/>
    <mergeCell ref="G124:G125"/>
    <mergeCell ref="A127:A131"/>
    <mergeCell ref="C127:C131"/>
    <mergeCell ref="D127:D131"/>
    <mergeCell ref="E127:E131"/>
    <mergeCell ref="H127:H131"/>
    <mergeCell ref="I127:I131"/>
    <mergeCell ref="L127:L131"/>
    <mergeCell ref="M127:M131"/>
    <mergeCell ref="N127:N131"/>
    <mergeCell ref="F128:F129"/>
    <mergeCell ref="G128:G129"/>
    <mergeCell ref="B132:H132"/>
    <mergeCell ref="O99:O102"/>
    <mergeCell ref="P99:P102"/>
    <mergeCell ref="O103:O106"/>
    <mergeCell ref="P103:P106"/>
    <mergeCell ref="O107:O110"/>
    <mergeCell ref="P107:P110"/>
    <mergeCell ref="O111:O114"/>
    <mergeCell ref="P111:P114"/>
    <mergeCell ref="O115:O120"/>
    <mergeCell ref="P115:P120"/>
    <mergeCell ref="O121:O126"/>
    <mergeCell ref="P121:P126"/>
    <mergeCell ref="O127:O131"/>
    <mergeCell ref="P127:P131"/>
    <mergeCell ref="L115:L120"/>
    <mergeCell ref="M115:M120"/>
    <mergeCell ref="N115:N120"/>
    <mergeCell ref="F118:F119"/>
    <mergeCell ref="G118:G119"/>
    <mergeCell ref="N107:N110"/>
    <mergeCell ref="L111:L114"/>
    <mergeCell ref="M111:M114"/>
    <mergeCell ref="N111:N114"/>
  </mergeCells>
  <pageMargins left="0.51181102362204722" right="0.31496062992125984" top="0.55118110236220474" bottom="0.35433070866141736" header="0.31496062992125984" footer="0.31496062992125984"/>
  <pageSetup paperSize="9" scale="4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BI55"/>
  <sheetViews>
    <sheetView topLeftCell="A4" zoomScale="90" zoomScaleNormal="90" zoomScaleSheetLayoutView="100" workbookViewId="0">
      <pane ySplit="4" topLeftCell="A30" activePane="bottomLeft" state="frozen"/>
      <selection activeCell="R4" sqref="R4"/>
      <selection pane="bottomLeft" activeCell="P11" sqref="P1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17" width="14.625" style="56" customWidth="1"/>
    <col min="18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315" t="s">
        <v>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</row>
    <row r="2" spans="1:61" x14ac:dyDescent="0.3">
      <c r="A2" s="315" t="s">
        <v>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</row>
    <row r="3" spans="1:61" x14ac:dyDescent="0.3">
      <c r="A3" s="315" t="s">
        <v>2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</row>
    <row r="4" spans="1:61" x14ac:dyDescent="0.3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</row>
    <row r="5" spans="1:61" ht="33.75" customHeight="1" x14ac:dyDescent="0.3">
      <c r="A5" s="268"/>
      <c r="B5" s="268"/>
      <c r="C5" s="268"/>
      <c r="D5" s="268"/>
      <c r="E5" s="268"/>
      <c r="F5" s="310">
        <v>243527</v>
      </c>
      <c r="G5" s="311"/>
      <c r="H5" s="310">
        <v>243558</v>
      </c>
      <c r="I5" s="311"/>
      <c r="J5" s="310">
        <v>243588</v>
      </c>
      <c r="K5" s="311"/>
      <c r="L5" s="310">
        <v>243619</v>
      </c>
      <c r="M5" s="311"/>
      <c r="N5" s="310">
        <v>243650</v>
      </c>
      <c r="O5" s="311"/>
      <c r="P5" s="310">
        <v>243678</v>
      </c>
      <c r="Q5" s="311"/>
      <c r="R5" s="310">
        <v>243709</v>
      </c>
      <c r="S5" s="311"/>
      <c r="T5" s="310">
        <v>243739</v>
      </c>
      <c r="U5" s="311"/>
      <c r="V5" s="310">
        <v>243770</v>
      </c>
      <c r="W5" s="311"/>
      <c r="X5" s="310">
        <v>243800</v>
      </c>
      <c r="Y5" s="311"/>
      <c r="Z5" s="310">
        <v>243831</v>
      </c>
      <c r="AA5" s="311"/>
      <c r="AB5" s="310">
        <v>243862</v>
      </c>
      <c r="AC5" s="311"/>
      <c r="AD5" s="312" t="s">
        <v>289</v>
      </c>
      <c r="AE5" s="313"/>
      <c r="AF5" s="314"/>
    </row>
    <row r="6" spans="1:61" ht="36" customHeight="1" x14ac:dyDescent="0.3">
      <c r="A6" s="311" t="s">
        <v>3</v>
      </c>
      <c r="B6" s="311" t="s">
        <v>4</v>
      </c>
      <c r="C6" s="319" t="s">
        <v>5</v>
      </c>
      <c r="D6" s="320"/>
      <c r="E6" s="321"/>
      <c r="F6" s="321" t="s">
        <v>6</v>
      </c>
      <c r="G6" s="316" t="s">
        <v>7</v>
      </c>
      <c r="H6" s="316" t="s">
        <v>6</v>
      </c>
      <c r="I6" s="316" t="s">
        <v>7</v>
      </c>
      <c r="J6" s="316" t="s">
        <v>6</v>
      </c>
      <c r="K6" s="319" t="s">
        <v>7</v>
      </c>
      <c r="L6" s="317" t="s">
        <v>6</v>
      </c>
      <c r="M6" s="317" t="s">
        <v>7</v>
      </c>
      <c r="N6" s="317" t="s">
        <v>6</v>
      </c>
      <c r="O6" s="317" t="s">
        <v>7</v>
      </c>
      <c r="P6" s="317" t="s">
        <v>6</v>
      </c>
      <c r="Q6" s="317" t="s">
        <v>7</v>
      </c>
      <c r="R6" s="317" t="s">
        <v>6</v>
      </c>
      <c r="S6" s="317" t="s">
        <v>7</v>
      </c>
      <c r="T6" s="317" t="s">
        <v>6</v>
      </c>
      <c r="U6" s="317" t="s">
        <v>7</v>
      </c>
      <c r="V6" s="317" t="s">
        <v>6</v>
      </c>
      <c r="W6" s="317" t="s">
        <v>7</v>
      </c>
      <c r="X6" s="317" t="s">
        <v>6</v>
      </c>
      <c r="Y6" s="317" t="s">
        <v>7</v>
      </c>
      <c r="Z6" s="317" t="s">
        <v>6</v>
      </c>
      <c r="AA6" s="317" t="s">
        <v>7</v>
      </c>
      <c r="AB6" s="317" t="s">
        <v>6</v>
      </c>
      <c r="AC6" s="317" t="s">
        <v>7</v>
      </c>
      <c r="AD6" s="316" t="s">
        <v>8</v>
      </c>
      <c r="AE6" s="316" t="s">
        <v>9</v>
      </c>
      <c r="AF6" s="322" t="s">
        <v>10</v>
      </c>
    </row>
    <row r="7" spans="1:61" s="5" customFormat="1" ht="54" customHeight="1" x14ac:dyDescent="0.2">
      <c r="A7" s="311"/>
      <c r="B7" s="311"/>
      <c r="C7" s="266" t="s">
        <v>11</v>
      </c>
      <c r="D7" s="267" t="s">
        <v>6</v>
      </c>
      <c r="E7" s="267" t="s">
        <v>7</v>
      </c>
      <c r="F7" s="321"/>
      <c r="G7" s="316"/>
      <c r="H7" s="316"/>
      <c r="I7" s="316"/>
      <c r="J7" s="316"/>
      <c r="K7" s="319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6"/>
      <c r="AE7" s="316"/>
      <c r="AF7" s="322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29153229.906542059</v>
      </c>
      <c r="AE10" s="16">
        <f>F10+H10+J10+L10+N10+P10+R10+T10+V10+X10+Z10+AB10</f>
        <v>29153229.906542059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206">
        <f>417759-(417759*7/107)</f>
        <v>390428.97196261684</v>
      </c>
      <c r="AL10" s="206">
        <f>1394592-(1394592*7/107)</f>
        <v>1303357.0093457943</v>
      </c>
      <c r="AM10" s="225">
        <f>463749-(463749*7/107)</f>
        <v>433410.28037383175</v>
      </c>
      <c r="AN10" s="225">
        <f>399217-(399217*7/107)</f>
        <v>373100</v>
      </c>
      <c r="AO10" s="225">
        <f>4899370-(4899370*7/107)</f>
        <v>4578850.4672897197</v>
      </c>
      <c r="AP10" s="225">
        <f>4379388-(4379388*7/107)</f>
        <v>4092885.9813084113</v>
      </c>
      <c r="AQ10" s="225">
        <f>8991812-(8991812*7/107)</f>
        <v>8403562.616822429</v>
      </c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1" si="0">F11+H11+J11+L11+N11+P11+R11+T11+V11+X11+Z11+AB11</f>
        <v>1587538</v>
      </c>
      <c r="AF11" s="23">
        <f t="shared" ref="AF11:AF42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2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 t="shared" si="1"/>
        <v>#DIV/0!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>AE41/AD41</f>
        <v>#DIV/0!</v>
      </c>
    </row>
    <row r="42" spans="1:36" x14ac:dyDescent="0.3">
      <c r="A42" s="39"/>
      <c r="B42" s="40" t="s">
        <v>26</v>
      </c>
      <c r="C42" s="41"/>
      <c r="D42" s="42"/>
      <c r="E42" s="42"/>
      <c r="F42" s="43"/>
      <c r="G42" s="44"/>
      <c r="H42" s="44"/>
      <c r="I42" s="44"/>
      <c r="J42" s="42"/>
      <c r="K42" s="45"/>
      <c r="L42" s="42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2">
        <f t="shared" si="2"/>
        <v>0</v>
      </c>
      <c r="AE42" s="42">
        <f t="shared" ref="AE42" si="3">F42+H42+J42</f>
        <v>0</v>
      </c>
      <c r="AF42" s="46" t="e">
        <f t="shared" si="1"/>
        <v>#DIV/0!</v>
      </c>
    </row>
    <row r="43" spans="1:36" x14ac:dyDescent="0.3">
      <c r="A43" s="14"/>
      <c r="B43" s="15"/>
      <c r="C43" s="20"/>
      <c r="D43" s="16"/>
      <c r="E43" s="16"/>
      <c r="F43" s="47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/>
      <c r="AE43" s="16"/>
      <c r="AF43" s="23"/>
    </row>
    <row r="44" spans="1:36" s="50" customFormat="1" x14ac:dyDescent="0.3">
      <c r="A44" s="48"/>
      <c r="B44" s="48" t="s">
        <v>27</v>
      </c>
      <c r="C44" s="20">
        <f t="shared" ref="C44:AC44" si="4">SUM(C9:C42)</f>
        <v>109624902.61</v>
      </c>
      <c r="D44" s="20">
        <f t="shared" si="4"/>
        <v>109612902.61</v>
      </c>
      <c r="E44" s="20">
        <f t="shared" si="4"/>
        <v>12000</v>
      </c>
      <c r="F44" s="20">
        <f t="shared" si="4"/>
        <v>6316726.1500000004</v>
      </c>
      <c r="G44" s="20">
        <f t="shared" si="4"/>
        <v>9719.6</v>
      </c>
      <c r="H44" s="20">
        <f t="shared" si="4"/>
        <v>4850277.53</v>
      </c>
      <c r="I44" s="20">
        <f t="shared" si="4"/>
        <v>0</v>
      </c>
      <c r="J44" s="20">
        <f t="shared" si="4"/>
        <v>767706.53990654205</v>
      </c>
      <c r="K44" s="20">
        <f t="shared" si="4"/>
        <v>0</v>
      </c>
      <c r="L44" s="20">
        <f>SUM(L9:L42)</f>
        <v>9708320.5607476644</v>
      </c>
      <c r="M44" s="20">
        <f t="shared" si="4"/>
        <v>0</v>
      </c>
      <c r="N44" s="20">
        <f t="shared" si="4"/>
        <v>2250600.9313084111</v>
      </c>
      <c r="O44" s="20">
        <f t="shared" si="4"/>
        <v>0</v>
      </c>
      <c r="P44" s="20">
        <f t="shared" si="4"/>
        <v>17953749.345794395</v>
      </c>
      <c r="Q44" s="20">
        <f t="shared" si="4"/>
        <v>0</v>
      </c>
      <c r="R44" s="20">
        <f t="shared" si="4"/>
        <v>0</v>
      </c>
      <c r="S44" s="20">
        <f t="shared" si="4"/>
        <v>0</v>
      </c>
      <c r="T44" s="20">
        <f t="shared" si="4"/>
        <v>0</v>
      </c>
      <c r="U44" s="20">
        <f t="shared" si="4"/>
        <v>0</v>
      </c>
      <c r="V44" s="20">
        <f t="shared" si="4"/>
        <v>0</v>
      </c>
      <c r="W44" s="20">
        <f t="shared" si="4"/>
        <v>0</v>
      </c>
      <c r="X44" s="20">
        <f t="shared" si="4"/>
        <v>0</v>
      </c>
      <c r="Y44" s="20">
        <f t="shared" si="4"/>
        <v>0</v>
      </c>
      <c r="Z44" s="20">
        <f t="shared" si="4"/>
        <v>0</v>
      </c>
      <c r="AA44" s="20">
        <f t="shared" si="4"/>
        <v>0</v>
      </c>
      <c r="AB44" s="20">
        <f t="shared" si="4"/>
        <v>0</v>
      </c>
      <c r="AC44" s="20">
        <f t="shared" si="4"/>
        <v>0</v>
      </c>
      <c r="AD44" s="20">
        <f>SUM(AD9:AD33)</f>
        <v>41648198.047757015</v>
      </c>
      <c r="AE44" s="20">
        <f>SUM(AE9:AE33)</f>
        <v>41638478.447757013</v>
      </c>
      <c r="AF44" s="49">
        <f>AE44/AD44</f>
        <v>0.99976662615777867</v>
      </c>
    </row>
    <row r="45" spans="1:36" s="50" customFormat="1" x14ac:dyDescent="0.3">
      <c r="A45" s="268"/>
      <c r="B45" s="268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6" x14ac:dyDescent="0.3">
      <c r="A46" s="53"/>
      <c r="B46" s="2" t="s">
        <v>28</v>
      </c>
      <c r="C46" s="2"/>
      <c r="D46" s="54">
        <f>D44</f>
        <v>109612902.61</v>
      </c>
      <c r="E46" s="55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2"/>
      <c r="AE46" s="2"/>
    </row>
    <row r="47" spans="1:36" ht="19.5" thickBot="1" x14ac:dyDescent="0.35">
      <c r="B47" s="50" t="s">
        <v>29</v>
      </c>
      <c r="C47" s="2"/>
      <c r="D47" s="58">
        <f>SUM(D46*0.3)</f>
        <v>32883870.783</v>
      </c>
      <c r="E47" s="59"/>
      <c r="AD47" s="50"/>
      <c r="AE47" s="2"/>
    </row>
    <row r="48" spans="1:36" ht="19.5" thickTop="1" x14ac:dyDescent="0.3">
      <c r="C48" s="2"/>
      <c r="D48" s="2"/>
      <c r="E48" s="60"/>
      <c r="AD48" s="2"/>
      <c r="AE48" s="2"/>
      <c r="AF48" s="61"/>
    </row>
    <row r="49" spans="1:61" x14ac:dyDescent="0.3">
      <c r="B49" s="2" t="s">
        <v>290</v>
      </c>
      <c r="C49" s="2"/>
      <c r="D49" s="59">
        <f>SUM(AE44)</f>
        <v>41638478.447757013</v>
      </c>
      <c r="E49" s="61"/>
      <c r="L49" s="20"/>
    </row>
    <row r="50" spans="1:61" x14ac:dyDescent="0.3">
      <c r="B50" s="50" t="s">
        <v>30</v>
      </c>
      <c r="D50" s="62">
        <f>SUM(D49/D46)</f>
        <v>0.37986840468868605</v>
      </c>
    </row>
    <row r="52" spans="1:61" s="56" customFormat="1" x14ac:dyDescent="0.3">
      <c r="A52" s="2"/>
      <c r="B52" s="2" t="s">
        <v>31</v>
      </c>
      <c r="C52" s="2"/>
      <c r="D52" s="60">
        <f>D49-D47</f>
        <v>8754607.6647570133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5" spans="1:61" s="56" customFormat="1" x14ac:dyDescent="0.3">
      <c r="A55" s="2"/>
      <c r="B55" s="2"/>
      <c r="C55" s="125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2:N53"/>
  <sheetViews>
    <sheetView tabSelected="1" topLeftCell="A19" zoomScale="60" zoomScaleNormal="60" workbookViewId="0">
      <selection activeCell="L56" sqref="L56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23" t="s">
        <v>263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280" t="s">
        <v>32</v>
      </c>
    </row>
    <row r="3" spans="1:14" x14ac:dyDescent="0.35">
      <c r="A3" s="323" t="s">
        <v>2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</row>
    <row r="4" spans="1:14" x14ac:dyDescent="0.35">
      <c r="A4" s="323" t="s">
        <v>264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</row>
    <row r="5" spans="1:14" x14ac:dyDescent="0.35">
      <c r="A5" s="280"/>
      <c r="B5" s="280"/>
      <c r="C5" s="280"/>
      <c r="D5" s="280"/>
      <c r="E5" s="280"/>
      <c r="F5" s="280"/>
      <c r="G5" s="280"/>
      <c r="H5" s="280"/>
      <c r="I5" s="280"/>
      <c r="J5" s="280"/>
    </row>
    <row r="6" spans="1:14" ht="42" x14ac:dyDescent="0.35">
      <c r="A6" s="386" t="s">
        <v>33</v>
      </c>
      <c r="B6" s="324" t="s">
        <v>34</v>
      </c>
      <c r="C6" s="65" t="s">
        <v>35</v>
      </c>
      <c r="D6" s="66" t="s">
        <v>36</v>
      </c>
      <c r="E6" s="324" t="s">
        <v>37</v>
      </c>
      <c r="F6" s="324" t="s">
        <v>38</v>
      </c>
      <c r="G6" s="324"/>
      <c r="H6" s="326" t="s">
        <v>39</v>
      </c>
      <c r="I6" s="326"/>
      <c r="J6" s="327" t="s">
        <v>40</v>
      </c>
      <c r="K6" s="327" t="s">
        <v>41</v>
      </c>
      <c r="L6" s="328" t="s">
        <v>42</v>
      </c>
      <c r="M6" s="329" t="s">
        <v>43</v>
      </c>
      <c r="N6" s="330"/>
    </row>
    <row r="7" spans="1:14" ht="63" x14ac:dyDescent="0.35">
      <c r="A7" s="374"/>
      <c r="B7" s="325"/>
      <c r="C7" s="68" t="s">
        <v>44</v>
      </c>
      <c r="D7" s="69" t="s">
        <v>45</v>
      </c>
      <c r="E7" s="325"/>
      <c r="F7" s="279" t="s">
        <v>46</v>
      </c>
      <c r="G7" s="269" t="s">
        <v>47</v>
      </c>
      <c r="H7" s="71" t="s">
        <v>48</v>
      </c>
      <c r="I7" s="72" t="s">
        <v>49</v>
      </c>
      <c r="J7" s="325"/>
      <c r="K7" s="325"/>
      <c r="L7" s="328"/>
      <c r="M7" s="282" t="s">
        <v>50</v>
      </c>
      <c r="N7" s="74" t="s">
        <v>51</v>
      </c>
    </row>
    <row r="8" spans="1:14" ht="21" customHeight="1" x14ac:dyDescent="0.35">
      <c r="A8" s="331">
        <v>1</v>
      </c>
      <c r="B8" s="421" t="s">
        <v>265</v>
      </c>
      <c r="C8" s="335">
        <v>71940</v>
      </c>
      <c r="D8" s="335">
        <v>76975.8</v>
      </c>
      <c r="E8" s="338" t="s">
        <v>52</v>
      </c>
      <c r="F8" s="325" t="s">
        <v>266</v>
      </c>
      <c r="G8" s="352">
        <v>48931.1</v>
      </c>
      <c r="H8" s="325" t="s">
        <v>266</v>
      </c>
      <c r="I8" s="352">
        <v>48931.1</v>
      </c>
      <c r="J8" s="424" t="s">
        <v>267</v>
      </c>
      <c r="K8" s="276"/>
      <c r="L8" s="341" t="s">
        <v>291</v>
      </c>
      <c r="M8" s="344" t="s">
        <v>53</v>
      </c>
      <c r="N8" s="359"/>
    </row>
    <row r="9" spans="1:14" x14ac:dyDescent="0.35">
      <c r="A9" s="332"/>
      <c r="B9" s="422"/>
      <c r="C9" s="336"/>
      <c r="D9" s="336"/>
      <c r="E9" s="339"/>
      <c r="F9" s="365"/>
      <c r="G9" s="353"/>
      <c r="H9" s="365"/>
      <c r="I9" s="353"/>
      <c r="J9" s="367"/>
      <c r="K9" s="79" t="s">
        <v>268</v>
      </c>
      <c r="L9" s="342"/>
      <c r="M9" s="345"/>
      <c r="N9" s="360"/>
    </row>
    <row r="10" spans="1:14" x14ac:dyDescent="0.35">
      <c r="A10" s="332"/>
      <c r="B10" s="422"/>
      <c r="C10" s="336"/>
      <c r="D10" s="336"/>
      <c r="E10" s="339"/>
      <c r="F10" s="365"/>
      <c r="G10" s="353"/>
      <c r="H10" s="365"/>
      <c r="I10" s="353"/>
      <c r="J10" s="367"/>
      <c r="K10" s="80" t="s">
        <v>269</v>
      </c>
      <c r="L10" s="342"/>
      <c r="M10" s="345"/>
      <c r="N10" s="360"/>
    </row>
    <row r="11" spans="1:14" x14ac:dyDescent="0.35">
      <c r="A11" s="332"/>
      <c r="B11" s="422"/>
      <c r="C11" s="336"/>
      <c r="D11" s="336"/>
      <c r="E11" s="339"/>
      <c r="F11" s="366"/>
      <c r="G11" s="354"/>
      <c r="H11" s="366"/>
      <c r="I11" s="354"/>
      <c r="J11" s="368"/>
      <c r="K11" s="278"/>
      <c r="L11" s="343"/>
      <c r="M11" s="346"/>
      <c r="N11" s="361"/>
    </row>
    <row r="12" spans="1:14" ht="21" customHeight="1" x14ac:dyDescent="0.35">
      <c r="A12" s="332"/>
      <c r="B12" s="422"/>
      <c r="C12" s="336"/>
      <c r="D12" s="336"/>
      <c r="E12" s="339"/>
      <c r="F12" s="349" t="s">
        <v>270</v>
      </c>
      <c r="G12" s="352">
        <v>28044.7</v>
      </c>
      <c r="H12" s="349" t="s">
        <v>270</v>
      </c>
      <c r="I12" s="352">
        <v>28044.7</v>
      </c>
      <c r="J12" s="424" t="s">
        <v>267</v>
      </c>
      <c r="K12" s="276"/>
      <c r="L12" s="341" t="s">
        <v>291</v>
      </c>
      <c r="M12" s="344" t="s">
        <v>53</v>
      </c>
      <c r="N12" s="359"/>
    </row>
    <row r="13" spans="1:14" x14ac:dyDescent="0.35">
      <c r="A13" s="332"/>
      <c r="B13" s="422"/>
      <c r="C13" s="336"/>
      <c r="D13" s="336"/>
      <c r="E13" s="339"/>
      <c r="F13" s="350"/>
      <c r="G13" s="353"/>
      <c r="H13" s="350"/>
      <c r="I13" s="353"/>
      <c r="J13" s="367"/>
      <c r="K13" s="79" t="s">
        <v>271</v>
      </c>
      <c r="L13" s="342"/>
      <c r="M13" s="345"/>
      <c r="N13" s="360"/>
    </row>
    <row r="14" spans="1:14" x14ac:dyDescent="0.35">
      <c r="A14" s="332"/>
      <c r="B14" s="422"/>
      <c r="C14" s="336"/>
      <c r="D14" s="336"/>
      <c r="E14" s="339"/>
      <c r="F14" s="350"/>
      <c r="G14" s="353"/>
      <c r="H14" s="350"/>
      <c r="I14" s="353"/>
      <c r="J14" s="367"/>
      <c r="K14" s="80" t="s">
        <v>269</v>
      </c>
      <c r="L14" s="342"/>
      <c r="M14" s="345"/>
      <c r="N14" s="360"/>
    </row>
    <row r="15" spans="1:14" x14ac:dyDescent="0.35">
      <c r="A15" s="334"/>
      <c r="B15" s="423"/>
      <c r="C15" s="337"/>
      <c r="D15" s="337"/>
      <c r="E15" s="340"/>
      <c r="F15" s="351"/>
      <c r="G15" s="354"/>
      <c r="H15" s="351"/>
      <c r="I15" s="354"/>
      <c r="J15" s="368"/>
      <c r="K15" s="278"/>
      <c r="L15" s="343"/>
      <c r="M15" s="346"/>
      <c r="N15" s="361"/>
    </row>
    <row r="16" spans="1:14" ht="21" customHeight="1" x14ac:dyDescent="0.35">
      <c r="A16" s="398">
        <v>2</v>
      </c>
      <c r="B16" s="77" t="s">
        <v>204</v>
      </c>
      <c r="C16" s="335">
        <v>467200</v>
      </c>
      <c r="D16" s="335">
        <v>473402</v>
      </c>
      <c r="E16" s="383" t="s">
        <v>52</v>
      </c>
      <c r="F16" s="325" t="s">
        <v>272</v>
      </c>
      <c r="G16" s="352">
        <v>463749</v>
      </c>
      <c r="H16" s="325" t="s">
        <v>272</v>
      </c>
      <c r="I16" s="352">
        <v>463749</v>
      </c>
      <c r="J16" s="276"/>
      <c r="K16" s="276"/>
      <c r="L16" s="341" t="s">
        <v>192</v>
      </c>
      <c r="M16" s="344" t="s">
        <v>53</v>
      </c>
      <c r="N16" s="359"/>
    </row>
    <row r="17" spans="1:14" x14ac:dyDescent="0.35">
      <c r="A17" s="333"/>
      <c r="B17" s="80" t="s">
        <v>179</v>
      </c>
      <c r="C17" s="336"/>
      <c r="D17" s="336"/>
      <c r="E17" s="384"/>
      <c r="F17" s="365"/>
      <c r="G17" s="353"/>
      <c r="H17" s="365"/>
      <c r="I17" s="353"/>
      <c r="J17" s="277" t="s">
        <v>57</v>
      </c>
      <c r="K17" s="79" t="s">
        <v>273</v>
      </c>
      <c r="L17" s="342"/>
      <c r="M17" s="345"/>
      <c r="N17" s="360"/>
    </row>
    <row r="18" spans="1:14" x14ac:dyDescent="0.35">
      <c r="A18" s="333"/>
      <c r="B18" s="80" t="s">
        <v>274</v>
      </c>
      <c r="C18" s="336"/>
      <c r="D18" s="336"/>
      <c r="E18" s="384"/>
      <c r="F18" s="365"/>
      <c r="G18" s="353"/>
      <c r="H18" s="365"/>
      <c r="I18" s="353"/>
      <c r="J18" s="277" t="s">
        <v>55</v>
      </c>
      <c r="K18" s="80" t="s">
        <v>275</v>
      </c>
      <c r="L18" s="342"/>
      <c r="M18" s="345"/>
      <c r="N18" s="360"/>
    </row>
    <row r="19" spans="1:14" x14ac:dyDescent="0.35">
      <c r="A19" s="399"/>
      <c r="B19" s="83"/>
      <c r="C19" s="337"/>
      <c r="D19" s="337"/>
      <c r="E19" s="385"/>
      <c r="F19" s="366"/>
      <c r="G19" s="354"/>
      <c r="H19" s="366"/>
      <c r="I19" s="354"/>
      <c r="J19" s="278"/>
      <c r="K19" s="278"/>
      <c r="L19" s="343"/>
      <c r="M19" s="346"/>
      <c r="N19" s="361"/>
    </row>
    <row r="20" spans="1:14" ht="21" customHeight="1" x14ac:dyDescent="0.35">
      <c r="A20" s="331">
        <v>3</v>
      </c>
      <c r="B20" s="77" t="s">
        <v>204</v>
      </c>
      <c r="C20" s="335">
        <v>467200</v>
      </c>
      <c r="D20" s="335">
        <v>407227</v>
      </c>
      <c r="E20" s="338" t="s">
        <v>52</v>
      </c>
      <c r="F20" s="349" t="s">
        <v>253</v>
      </c>
      <c r="G20" s="352">
        <v>399217</v>
      </c>
      <c r="H20" s="349" t="s">
        <v>253</v>
      </c>
      <c r="I20" s="352">
        <v>399217</v>
      </c>
      <c r="J20" s="134"/>
      <c r="K20" s="80"/>
      <c r="L20" s="341" t="s">
        <v>192</v>
      </c>
      <c r="M20" s="344" t="s">
        <v>53</v>
      </c>
      <c r="N20" s="344"/>
    </row>
    <row r="21" spans="1:14" x14ac:dyDescent="0.35">
      <c r="A21" s="332"/>
      <c r="B21" s="80" t="s">
        <v>179</v>
      </c>
      <c r="C21" s="336"/>
      <c r="D21" s="336"/>
      <c r="E21" s="339"/>
      <c r="F21" s="350"/>
      <c r="G21" s="353"/>
      <c r="H21" s="350"/>
      <c r="I21" s="353"/>
      <c r="J21" s="277" t="s">
        <v>57</v>
      </c>
      <c r="K21" s="79" t="s">
        <v>276</v>
      </c>
      <c r="L21" s="342"/>
      <c r="M21" s="345"/>
      <c r="N21" s="345"/>
    </row>
    <row r="22" spans="1:14" x14ac:dyDescent="0.35">
      <c r="A22" s="333"/>
      <c r="B22" s="80" t="s">
        <v>277</v>
      </c>
      <c r="C22" s="336"/>
      <c r="D22" s="336"/>
      <c r="E22" s="339"/>
      <c r="F22" s="350"/>
      <c r="G22" s="353"/>
      <c r="H22" s="350"/>
      <c r="I22" s="353"/>
      <c r="J22" s="277" t="s">
        <v>55</v>
      </c>
      <c r="K22" s="80" t="s">
        <v>278</v>
      </c>
      <c r="L22" s="342"/>
      <c r="M22" s="345"/>
      <c r="N22" s="345"/>
    </row>
    <row r="23" spans="1:14" x14ac:dyDescent="0.35">
      <c r="A23" s="334"/>
      <c r="B23" s="81"/>
      <c r="C23" s="337"/>
      <c r="D23" s="337"/>
      <c r="E23" s="340"/>
      <c r="F23" s="351"/>
      <c r="G23" s="354"/>
      <c r="H23" s="351"/>
      <c r="I23" s="354"/>
      <c r="J23" s="82"/>
      <c r="K23" s="83"/>
      <c r="L23" s="343"/>
      <c r="M23" s="346"/>
      <c r="N23" s="346"/>
    </row>
    <row r="24" spans="1:14" ht="21.75" customHeight="1" x14ac:dyDescent="0.35">
      <c r="A24" s="85"/>
      <c r="B24" s="347" t="s">
        <v>191</v>
      </c>
      <c r="C24" s="347"/>
      <c r="D24" s="347"/>
      <c r="E24" s="347"/>
      <c r="F24" s="347"/>
      <c r="G24" s="347"/>
      <c r="H24" s="348"/>
      <c r="I24" s="86">
        <f>SUM(I8:I23)</f>
        <v>939941.8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256"/>
      <c r="B28" s="152"/>
      <c r="C28" s="257"/>
    </row>
    <row r="30" spans="1:14" x14ac:dyDescent="0.35">
      <c r="A30" s="323" t="s">
        <v>279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23"/>
      <c r="L30" s="323"/>
      <c r="M30" s="323"/>
      <c r="N30" s="280" t="s">
        <v>32</v>
      </c>
    </row>
    <row r="31" spans="1:14" x14ac:dyDescent="0.35">
      <c r="A31" s="323" t="s">
        <v>2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</row>
    <row r="32" spans="1:14" x14ac:dyDescent="0.35">
      <c r="A32" s="323" t="s">
        <v>264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3"/>
      <c r="L32" s="323"/>
      <c r="M32" s="323"/>
    </row>
    <row r="34" spans="1:14" ht="42" x14ac:dyDescent="0.35">
      <c r="A34" s="386" t="s">
        <v>33</v>
      </c>
      <c r="B34" s="324" t="s">
        <v>34</v>
      </c>
      <c r="C34" s="65" t="s">
        <v>35</v>
      </c>
      <c r="D34" s="66" t="s">
        <v>36</v>
      </c>
      <c r="E34" s="324" t="s">
        <v>37</v>
      </c>
      <c r="F34" s="324" t="s">
        <v>38</v>
      </c>
      <c r="G34" s="324"/>
      <c r="H34" s="326" t="s">
        <v>39</v>
      </c>
      <c r="I34" s="326"/>
      <c r="J34" s="327" t="s">
        <v>40</v>
      </c>
      <c r="K34" s="327" t="s">
        <v>41</v>
      </c>
      <c r="L34" s="328" t="s">
        <v>42</v>
      </c>
      <c r="M34" s="329" t="s">
        <v>43</v>
      </c>
      <c r="N34" s="330"/>
    </row>
    <row r="35" spans="1:14" ht="63" x14ac:dyDescent="0.35">
      <c r="A35" s="374"/>
      <c r="B35" s="325"/>
      <c r="C35" s="68" t="s">
        <v>44</v>
      </c>
      <c r="D35" s="92" t="s">
        <v>45</v>
      </c>
      <c r="E35" s="325"/>
      <c r="F35" s="281" t="s">
        <v>46</v>
      </c>
      <c r="G35" s="269" t="s">
        <v>47</v>
      </c>
      <c r="H35" s="71" t="s">
        <v>48</v>
      </c>
      <c r="I35" s="72" t="s">
        <v>49</v>
      </c>
      <c r="J35" s="325"/>
      <c r="K35" s="325"/>
      <c r="L35" s="328"/>
      <c r="M35" s="282" t="s">
        <v>50</v>
      </c>
      <c r="N35" s="74" t="s">
        <v>51</v>
      </c>
    </row>
    <row r="36" spans="1:14" x14ac:dyDescent="0.35">
      <c r="A36" s="331">
        <v>1</v>
      </c>
      <c r="B36" s="77" t="s">
        <v>204</v>
      </c>
      <c r="C36" s="335">
        <v>6540000</v>
      </c>
      <c r="D36" s="363">
        <v>6439053</v>
      </c>
      <c r="E36" s="383" t="s">
        <v>56</v>
      </c>
      <c r="F36" s="275" t="s">
        <v>211</v>
      </c>
      <c r="G36" s="269">
        <v>4900000</v>
      </c>
      <c r="H36" s="377" t="s">
        <v>211</v>
      </c>
      <c r="I36" s="352">
        <v>4899370</v>
      </c>
      <c r="J36" s="276"/>
      <c r="K36" s="276"/>
      <c r="L36" s="380" t="s">
        <v>192</v>
      </c>
      <c r="M36" s="344" t="s">
        <v>53</v>
      </c>
      <c r="N36" s="359"/>
    </row>
    <row r="37" spans="1:14" x14ac:dyDescent="0.35">
      <c r="A37" s="332"/>
      <c r="B37" s="80" t="s">
        <v>179</v>
      </c>
      <c r="C37" s="336"/>
      <c r="D37" s="364"/>
      <c r="E37" s="384"/>
      <c r="F37" s="271" t="s">
        <v>205</v>
      </c>
      <c r="G37" s="273">
        <v>5408500</v>
      </c>
      <c r="H37" s="387"/>
      <c r="I37" s="353"/>
      <c r="J37" s="277"/>
      <c r="K37" s="79"/>
      <c r="L37" s="381"/>
      <c r="M37" s="345"/>
      <c r="N37" s="360"/>
    </row>
    <row r="38" spans="1:14" x14ac:dyDescent="0.35">
      <c r="A38" s="332"/>
      <c r="B38" s="80" t="s">
        <v>280</v>
      </c>
      <c r="C38" s="336"/>
      <c r="D38" s="364"/>
      <c r="E38" s="384"/>
      <c r="F38" s="271" t="s">
        <v>281</v>
      </c>
      <c r="G38" s="254">
        <v>5650000</v>
      </c>
      <c r="H38" s="378"/>
      <c r="I38" s="353"/>
      <c r="J38" s="277" t="s">
        <v>54</v>
      </c>
      <c r="K38" s="79" t="s">
        <v>282</v>
      </c>
      <c r="L38" s="381"/>
      <c r="M38" s="345"/>
      <c r="N38" s="360"/>
    </row>
    <row r="39" spans="1:14" x14ac:dyDescent="0.35">
      <c r="A39" s="332"/>
      <c r="B39" s="80"/>
      <c r="C39" s="336"/>
      <c r="D39" s="364"/>
      <c r="E39" s="384"/>
      <c r="F39" s="367" t="s">
        <v>208</v>
      </c>
      <c r="G39" s="369">
        <v>5700000</v>
      </c>
      <c r="H39" s="378"/>
      <c r="I39" s="353"/>
      <c r="J39" s="277" t="s">
        <v>55</v>
      </c>
      <c r="K39" s="80" t="s">
        <v>283</v>
      </c>
      <c r="L39" s="381"/>
      <c r="M39" s="345"/>
      <c r="N39" s="360"/>
    </row>
    <row r="40" spans="1:14" x14ac:dyDescent="0.35">
      <c r="A40" s="332"/>
      <c r="B40" s="80"/>
      <c r="C40" s="336"/>
      <c r="D40" s="364"/>
      <c r="E40" s="384"/>
      <c r="F40" s="367"/>
      <c r="G40" s="369"/>
      <c r="H40" s="378"/>
      <c r="I40" s="353"/>
      <c r="J40" s="277"/>
      <c r="K40" s="80"/>
      <c r="L40" s="381"/>
      <c r="M40" s="345"/>
      <c r="N40" s="360"/>
    </row>
    <row r="41" spans="1:14" x14ac:dyDescent="0.35">
      <c r="A41" s="334"/>
      <c r="B41" s="83"/>
      <c r="C41" s="337"/>
      <c r="D41" s="364"/>
      <c r="E41" s="385"/>
      <c r="F41" s="272" t="s">
        <v>284</v>
      </c>
      <c r="G41" s="274">
        <v>6295200</v>
      </c>
      <c r="H41" s="379"/>
      <c r="I41" s="354"/>
      <c r="J41" s="278"/>
      <c r="K41" s="83"/>
      <c r="L41" s="382"/>
      <c r="M41" s="346"/>
      <c r="N41" s="361"/>
    </row>
    <row r="42" spans="1:14" x14ac:dyDescent="0.35">
      <c r="A42" s="331">
        <v>2</v>
      </c>
      <c r="B42" s="77" t="s">
        <v>204</v>
      </c>
      <c r="C42" s="363">
        <v>6540000</v>
      </c>
      <c r="D42" s="363">
        <v>5871339</v>
      </c>
      <c r="E42" s="338" t="s">
        <v>56</v>
      </c>
      <c r="F42" s="283" t="s">
        <v>206</v>
      </c>
      <c r="G42" s="269">
        <v>4380000</v>
      </c>
      <c r="H42" s="377" t="s">
        <v>206</v>
      </c>
      <c r="I42" s="419">
        <v>4379388</v>
      </c>
      <c r="J42" s="76"/>
      <c r="K42" s="77"/>
      <c r="L42" s="380" t="s">
        <v>192</v>
      </c>
      <c r="M42" s="344" t="s">
        <v>53</v>
      </c>
      <c r="N42" s="359"/>
    </row>
    <row r="43" spans="1:14" x14ac:dyDescent="0.35">
      <c r="A43" s="332"/>
      <c r="B43" s="80" t="s">
        <v>179</v>
      </c>
      <c r="C43" s="364"/>
      <c r="D43" s="364"/>
      <c r="E43" s="339"/>
      <c r="F43" s="271" t="s">
        <v>205</v>
      </c>
      <c r="G43" s="273">
        <v>4898900</v>
      </c>
      <c r="H43" s="378"/>
      <c r="I43" s="420"/>
      <c r="J43" s="134"/>
      <c r="K43" s="80"/>
      <c r="L43" s="381"/>
      <c r="M43" s="345"/>
      <c r="N43" s="360"/>
    </row>
    <row r="44" spans="1:14" x14ac:dyDescent="0.35">
      <c r="A44" s="332"/>
      <c r="B44" s="80" t="s">
        <v>285</v>
      </c>
      <c r="C44" s="364"/>
      <c r="D44" s="364"/>
      <c r="E44" s="339"/>
      <c r="F44" s="284" t="s">
        <v>211</v>
      </c>
      <c r="G44" s="273">
        <v>5115000</v>
      </c>
      <c r="H44" s="378"/>
      <c r="I44" s="420"/>
      <c r="J44" s="277" t="s">
        <v>54</v>
      </c>
      <c r="K44" s="79" t="s">
        <v>286</v>
      </c>
      <c r="L44" s="381"/>
      <c r="M44" s="345"/>
      <c r="N44" s="360"/>
    </row>
    <row r="45" spans="1:14" ht="21" customHeight="1" x14ac:dyDescent="0.35">
      <c r="A45" s="332"/>
      <c r="B45" s="148"/>
      <c r="C45" s="364"/>
      <c r="D45" s="364"/>
      <c r="E45" s="339"/>
      <c r="F45" s="367" t="s">
        <v>208</v>
      </c>
      <c r="G45" s="369">
        <v>5400000</v>
      </c>
      <c r="H45" s="378"/>
      <c r="I45" s="420"/>
      <c r="J45" s="277" t="s">
        <v>55</v>
      </c>
      <c r="K45" s="285" t="s">
        <v>269</v>
      </c>
      <c r="L45" s="381"/>
      <c r="M45" s="345"/>
      <c r="N45" s="360"/>
    </row>
    <row r="46" spans="1:14" ht="21" customHeight="1" x14ac:dyDescent="0.35">
      <c r="A46" s="332"/>
      <c r="B46" s="148"/>
      <c r="C46" s="364"/>
      <c r="D46" s="364"/>
      <c r="E46" s="339"/>
      <c r="F46" s="367"/>
      <c r="G46" s="369"/>
      <c r="H46" s="378"/>
      <c r="I46" s="420"/>
      <c r="J46" s="134"/>
      <c r="K46" s="80"/>
      <c r="L46" s="381"/>
      <c r="M46" s="345"/>
      <c r="N46" s="360"/>
    </row>
    <row r="47" spans="1:14" ht="21" customHeight="1" x14ac:dyDescent="0.35">
      <c r="A47" s="334"/>
      <c r="B47" s="81"/>
      <c r="C47" s="364"/>
      <c r="D47" s="364"/>
      <c r="E47" s="340"/>
      <c r="F47" s="286" t="s">
        <v>281</v>
      </c>
      <c r="G47" s="274">
        <v>5500000</v>
      </c>
      <c r="H47" s="379"/>
      <c r="I47" s="420"/>
      <c r="J47" s="82"/>
      <c r="K47" s="83"/>
      <c r="L47" s="382"/>
      <c r="M47" s="346"/>
      <c r="N47" s="361"/>
    </row>
    <row r="48" spans="1:14" ht="21" customHeight="1" x14ac:dyDescent="0.35">
      <c r="A48" s="332">
        <v>3</v>
      </c>
      <c r="B48" s="77" t="s">
        <v>204</v>
      </c>
      <c r="C48" s="336">
        <v>11214000</v>
      </c>
      <c r="D48" s="336">
        <v>11296626</v>
      </c>
      <c r="E48" s="339" t="s">
        <v>56</v>
      </c>
      <c r="F48" s="287" t="s">
        <v>211</v>
      </c>
      <c r="G48" s="270">
        <v>8996000</v>
      </c>
      <c r="H48" s="378" t="s">
        <v>211</v>
      </c>
      <c r="I48" s="353">
        <v>8991812</v>
      </c>
      <c r="J48" s="134"/>
      <c r="K48" s="80"/>
      <c r="L48" s="381" t="s">
        <v>192</v>
      </c>
      <c r="M48" s="345" t="s">
        <v>53</v>
      </c>
      <c r="N48" s="391"/>
    </row>
    <row r="49" spans="1:14" ht="21" customHeight="1" x14ac:dyDescent="0.35">
      <c r="A49" s="332"/>
      <c r="B49" s="80" t="s">
        <v>179</v>
      </c>
      <c r="C49" s="417"/>
      <c r="D49" s="417"/>
      <c r="E49" s="339"/>
      <c r="F49" s="367" t="s">
        <v>208</v>
      </c>
      <c r="G49" s="369">
        <v>9700000</v>
      </c>
      <c r="H49" s="378"/>
      <c r="I49" s="353"/>
      <c r="J49" s="134"/>
      <c r="K49" s="80"/>
      <c r="L49" s="381"/>
      <c r="M49" s="345"/>
      <c r="N49" s="391"/>
    </row>
    <row r="50" spans="1:14" ht="21" customHeight="1" x14ac:dyDescent="0.35">
      <c r="A50" s="332"/>
      <c r="B50" s="80" t="s">
        <v>287</v>
      </c>
      <c r="C50" s="417"/>
      <c r="D50" s="417"/>
      <c r="E50" s="339"/>
      <c r="F50" s="367"/>
      <c r="G50" s="369"/>
      <c r="H50" s="378"/>
      <c r="I50" s="353"/>
      <c r="J50" s="277" t="s">
        <v>54</v>
      </c>
      <c r="K50" s="79" t="s">
        <v>288</v>
      </c>
      <c r="L50" s="381"/>
      <c r="M50" s="345"/>
      <c r="N50" s="391"/>
    </row>
    <row r="51" spans="1:14" ht="21" customHeight="1" x14ac:dyDescent="0.35">
      <c r="A51" s="332"/>
      <c r="B51" s="148"/>
      <c r="C51" s="417"/>
      <c r="D51" s="417"/>
      <c r="E51" s="339"/>
      <c r="F51" s="271" t="s">
        <v>205</v>
      </c>
      <c r="G51" s="273">
        <v>9820000</v>
      </c>
      <c r="H51" s="378"/>
      <c r="I51" s="353"/>
      <c r="J51" s="277" t="s">
        <v>55</v>
      </c>
      <c r="K51" s="80" t="s">
        <v>269</v>
      </c>
      <c r="L51" s="381"/>
      <c r="M51" s="345"/>
      <c r="N51" s="391"/>
    </row>
    <row r="52" spans="1:14" ht="21" customHeight="1" x14ac:dyDescent="0.35">
      <c r="A52" s="334"/>
      <c r="B52" s="81"/>
      <c r="C52" s="418"/>
      <c r="D52" s="418"/>
      <c r="E52" s="340"/>
      <c r="F52" s="286" t="s">
        <v>284</v>
      </c>
      <c r="G52" s="274">
        <v>10599000</v>
      </c>
      <c r="H52" s="379"/>
      <c r="I52" s="354"/>
      <c r="J52" s="82"/>
      <c r="K52" s="83"/>
      <c r="L52" s="382"/>
      <c r="M52" s="346"/>
      <c r="N52" s="392"/>
    </row>
    <row r="53" spans="1:14" ht="21" customHeight="1" x14ac:dyDescent="0.35">
      <c r="A53" s="85"/>
      <c r="B53" s="388" t="s">
        <v>191</v>
      </c>
      <c r="C53" s="388"/>
      <c r="D53" s="388"/>
      <c r="E53" s="388"/>
      <c r="F53" s="388"/>
      <c r="G53" s="388"/>
      <c r="H53" s="389"/>
      <c r="I53" s="86">
        <f>SUM(I36:I52)</f>
        <v>18270570</v>
      </c>
      <c r="J53" s="96"/>
      <c r="K53" s="97"/>
      <c r="L53" s="89"/>
      <c r="M53" s="90"/>
      <c r="N53" s="91"/>
    </row>
  </sheetData>
  <mergeCells count="102">
    <mergeCell ref="L42:L47"/>
    <mergeCell ref="L48:L52"/>
    <mergeCell ref="N36:N41"/>
    <mergeCell ref="M36:M41"/>
    <mergeCell ref="L36:L41"/>
    <mergeCell ref="N48:N52"/>
    <mergeCell ref="M48:M52"/>
    <mergeCell ref="N42:N47"/>
    <mergeCell ref="M42:M47"/>
    <mergeCell ref="A48:A52"/>
    <mergeCell ref="C48:C52"/>
    <mergeCell ref="D48:D52"/>
    <mergeCell ref="E48:E52"/>
    <mergeCell ref="H48:H52"/>
    <mergeCell ref="I48:I52"/>
    <mergeCell ref="F49:F50"/>
    <mergeCell ref="G49:G50"/>
    <mergeCell ref="A42:A47"/>
    <mergeCell ref="C42:C47"/>
    <mergeCell ref="D42:D47"/>
    <mergeCell ref="E42:E47"/>
    <mergeCell ref="H42:H47"/>
    <mergeCell ref="I42:I47"/>
    <mergeCell ref="F45:F46"/>
    <mergeCell ref="G45:G46"/>
    <mergeCell ref="A36:A41"/>
    <mergeCell ref="C36:C41"/>
    <mergeCell ref="D36:D41"/>
    <mergeCell ref="E36:E41"/>
    <mergeCell ref="H36:H41"/>
    <mergeCell ref="I36:I41"/>
    <mergeCell ref="F39:F40"/>
    <mergeCell ref="G39:G40"/>
    <mergeCell ref="J8:J11"/>
    <mergeCell ref="F12:F15"/>
    <mergeCell ref="G12:G15"/>
    <mergeCell ref="J12:J15"/>
    <mergeCell ref="F16:F19"/>
    <mergeCell ref="G16:G19"/>
    <mergeCell ref="I12:I15"/>
    <mergeCell ref="B53:H53"/>
    <mergeCell ref="A8:A15"/>
    <mergeCell ref="B8:B15"/>
    <mergeCell ref="C8:C15"/>
    <mergeCell ref="D8:D15"/>
    <mergeCell ref="E8:E15"/>
    <mergeCell ref="K34:K35"/>
    <mergeCell ref="L34:L35"/>
    <mergeCell ref="M34:N34"/>
    <mergeCell ref="B24:H24"/>
    <mergeCell ref="A30:M30"/>
    <mergeCell ref="A31:M31"/>
    <mergeCell ref="A32:M32"/>
    <mergeCell ref="A34:A35"/>
    <mergeCell ref="B34:B35"/>
    <mergeCell ref="E34:E35"/>
    <mergeCell ref="F34:G34"/>
    <mergeCell ref="H34:I34"/>
    <mergeCell ref="J34:J35"/>
    <mergeCell ref="G20:G23"/>
    <mergeCell ref="H20:H23"/>
    <mergeCell ref="I20:I23"/>
    <mergeCell ref="L20:L23"/>
    <mergeCell ref="M20:M23"/>
    <mergeCell ref="N20:N23"/>
    <mergeCell ref="H16:H19"/>
    <mergeCell ref="I16:I19"/>
    <mergeCell ref="L16:L19"/>
    <mergeCell ref="M16:M19"/>
    <mergeCell ref="N16:N19"/>
    <mergeCell ref="A20:A23"/>
    <mergeCell ref="C20:C23"/>
    <mergeCell ref="D20:D23"/>
    <mergeCell ref="E20:E23"/>
    <mergeCell ref="F20:F23"/>
    <mergeCell ref="L12:L15"/>
    <mergeCell ref="M12:M15"/>
    <mergeCell ref="N12:N15"/>
    <mergeCell ref="A16:A19"/>
    <mergeCell ref="C16:C19"/>
    <mergeCell ref="D16:D19"/>
    <mergeCell ref="E16:E19"/>
    <mergeCell ref="L8:L11"/>
    <mergeCell ref="M8:M11"/>
    <mergeCell ref="N8:N11"/>
    <mergeCell ref="H12:H15"/>
    <mergeCell ref="L6:L7"/>
    <mergeCell ref="M6:N6"/>
    <mergeCell ref="F8:F11"/>
    <mergeCell ref="G8:G11"/>
    <mergeCell ref="H8:H11"/>
    <mergeCell ref="I8:I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40"/>
  <sheetViews>
    <sheetView zoomScale="70" zoomScaleNormal="70" workbookViewId="0">
      <selection activeCell="A3" sqref="A3:M3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23" t="s">
        <v>105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63" t="s">
        <v>32</v>
      </c>
    </row>
    <row r="3" spans="1:14" x14ac:dyDescent="0.35">
      <c r="A3" s="323" t="s">
        <v>2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</row>
    <row r="4" spans="1:14" x14ac:dyDescent="0.35">
      <c r="A4" s="323" t="s">
        <v>106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</row>
    <row r="5" spans="1:14" x14ac:dyDescent="0.3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4" ht="42" x14ac:dyDescent="0.35">
      <c r="A6" s="324" t="s">
        <v>33</v>
      </c>
      <c r="B6" s="324" t="s">
        <v>34</v>
      </c>
      <c r="C6" s="65" t="s">
        <v>35</v>
      </c>
      <c r="D6" s="66" t="s">
        <v>36</v>
      </c>
      <c r="E6" s="324" t="s">
        <v>37</v>
      </c>
      <c r="F6" s="324" t="s">
        <v>38</v>
      </c>
      <c r="G6" s="324"/>
      <c r="H6" s="326" t="s">
        <v>39</v>
      </c>
      <c r="I6" s="326"/>
      <c r="J6" s="327" t="s">
        <v>40</v>
      </c>
      <c r="K6" s="327" t="s">
        <v>41</v>
      </c>
      <c r="L6" s="328" t="s">
        <v>42</v>
      </c>
      <c r="M6" s="329" t="s">
        <v>43</v>
      </c>
      <c r="N6" s="330"/>
    </row>
    <row r="7" spans="1:14" ht="63" x14ac:dyDescent="0.35">
      <c r="A7" s="325"/>
      <c r="B7" s="325"/>
      <c r="C7" s="68" t="s">
        <v>44</v>
      </c>
      <c r="D7" s="69" t="s">
        <v>45</v>
      </c>
      <c r="E7" s="325"/>
      <c r="F7" s="67" t="s">
        <v>46</v>
      </c>
      <c r="G7" s="70" t="s">
        <v>47</v>
      </c>
      <c r="H7" s="71" t="s">
        <v>48</v>
      </c>
      <c r="I7" s="72" t="s">
        <v>49</v>
      </c>
      <c r="J7" s="325"/>
      <c r="K7" s="325"/>
      <c r="L7" s="328"/>
      <c r="M7" s="73" t="s">
        <v>50</v>
      </c>
      <c r="N7" s="74" t="s">
        <v>51</v>
      </c>
    </row>
    <row r="8" spans="1:14" x14ac:dyDescent="0.35">
      <c r="A8" s="331">
        <v>1</v>
      </c>
      <c r="B8" s="75" t="s">
        <v>81</v>
      </c>
      <c r="C8" s="335">
        <v>12000</v>
      </c>
      <c r="D8" s="335">
        <v>10400.02</v>
      </c>
      <c r="E8" s="338" t="s">
        <v>52</v>
      </c>
      <c r="F8" s="349" t="s">
        <v>72</v>
      </c>
      <c r="G8" s="352">
        <v>10399.969999999999</v>
      </c>
      <c r="H8" s="349" t="s">
        <v>72</v>
      </c>
      <c r="I8" s="352">
        <v>10399.969999999999</v>
      </c>
      <c r="J8" s="76"/>
      <c r="K8" s="77"/>
      <c r="L8" s="341" t="s">
        <v>71</v>
      </c>
      <c r="M8" s="371"/>
      <c r="N8" s="344" t="s">
        <v>53</v>
      </c>
    </row>
    <row r="9" spans="1:14" x14ac:dyDescent="0.35">
      <c r="A9" s="332"/>
      <c r="B9" s="78" t="s">
        <v>82</v>
      </c>
      <c r="C9" s="336"/>
      <c r="D9" s="336"/>
      <c r="E9" s="339"/>
      <c r="F9" s="350"/>
      <c r="G9" s="353"/>
      <c r="H9" s="350"/>
      <c r="I9" s="353"/>
      <c r="J9" s="118" t="s">
        <v>54</v>
      </c>
      <c r="K9" s="79" t="s">
        <v>119</v>
      </c>
      <c r="L9" s="342"/>
      <c r="M9" s="372"/>
      <c r="N9" s="345"/>
    </row>
    <row r="10" spans="1:14" x14ac:dyDescent="0.35">
      <c r="A10" s="333"/>
      <c r="B10" s="78"/>
      <c r="C10" s="336"/>
      <c r="D10" s="336"/>
      <c r="E10" s="339"/>
      <c r="F10" s="121" t="s">
        <v>83</v>
      </c>
      <c r="G10" s="123">
        <v>11200</v>
      </c>
      <c r="H10" s="350"/>
      <c r="I10" s="353"/>
      <c r="J10" s="118" t="s">
        <v>55</v>
      </c>
      <c r="K10" s="80" t="s">
        <v>84</v>
      </c>
      <c r="L10" s="342"/>
      <c r="M10" s="372"/>
      <c r="N10" s="345"/>
    </row>
    <row r="11" spans="1:14" x14ac:dyDescent="0.35">
      <c r="A11" s="334"/>
      <c r="B11" s="81"/>
      <c r="C11" s="337"/>
      <c r="D11" s="337"/>
      <c r="E11" s="340"/>
      <c r="F11" s="122" t="s">
        <v>85</v>
      </c>
      <c r="G11" s="124">
        <v>13160</v>
      </c>
      <c r="H11" s="351"/>
      <c r="I11" s="354"/>
      <c r="J11" s="82"/>
      <c r="K11" s="83"/>
      <c r="L11" s="343"/>
      <c r="M11" s="373"/>
      <c r="N11" s="346"/>
    </row>
    <row r="12" spans="1:14" x14ac:dyDescent="0.35">
      <c r="A12" s="331">
        <v>2</v>
      </c>
      <c r="B12" s="75" t="s">
        <v>86</v>
      </c>
      <c r="C12" s="335">
        <v>146000</v>
      </c>
      <c r="D12" s="335">
        <v>101864</v>
      </c>
      <c r="E12" s="338" t="s">
        <v>52</v>
      </c>
      <c r="F12" s="349" t="s">
        <v>87</v>
      </c>
      <c r="G12" s="352">
        <v>101864</v>
      </c>
      <c r="H12" s="349" t="s">
        <v>87</v>
      </c>
      <c r="I12" s="352">
        <v>101864</v>
      </c>
      <c r="J12" s="76"/>
      <c r="K12" s="77"/>
      <c r="L12" s="341" t="s">
        <v>71</v>
      </c>
      <c r="M12" s="344" t="s">
        <v>53</v>
      </c>
      <c r="N12" s="359"/>
    </row>
    <row r="13" spans="1:14" x14ac:dyDescent="0.35">
      <c r="A13" s="332"/>
      <c r="B13" s="78" t="s">
        <v>88</v>
      </c>
      <c r="C13" s="336"/>
      <c r="D13" s="336"/>
      <c r="E13" s="339"/>
      <c r="F13" s="350"/>
      <c r="G13" s="353"/>
      <c r="H13" s="350"/>
      <c r="I13" s="353"/>
      <c r="J13" s="118" t="s">
        <v>54</v>
      </c>
      <c r="K13" s="79" t="s">
        <v>89</v>
      </c>
      <c r="L13" s="342"/>
      <c r="M13" s="345"/>
      <c r="N13" s="360"/>
    </row>
    <row r="14" spans="1:14" x14ac:dyDescent="0.35">
      <c r="A14" s="333"/>
      <c r="B14" s="78" t="s">
        <v>90</v>
      </c>
      <c r="C14" s="336"/>
      <c r="D14" s="336"/>
      <c r="E14" s="339"/>
      <c r="F14" s="121" t="s">
        <v>91</v>
      </c>
      <c r="G14" s="123">
        <v>145520</v>
      </c>
      <c r="H14" s="350"/>
      <c r="I14" s="353"/>
      <c r="J14" s="118" t="s">
        <v>55</v>
      </c>
      <c r="K14" s="80" t="s">
        <v>92</v>
      </c>
      <c r="L14" s="342"/>
      <c r="M14" s="345"/>
      <c r="N14" s="360"/>
    </row>
    <row r="15" spans="1:14" x14ac:dyDescent="0.35">
      <c r="A15" s="334"/>
      <c r="B15" s="81"/>
      <c r="C15" s="337"/>
      <c r="D15" s="337"/>
      <c r="E15" s="340"/>
      <c r="F15" s="122" t="s">
        <v>93</v>
      </c>
      <c r="G15" s="124">
        <v>154080</v>
      </c>
      <c r="H15" s="351"/>
      <c r="I15" s="354"/>
      <c r="J15" s="82"/>
      <c r="K15" s="83"/>
      <c r="L15" s="343"/>
      <c r="M15" s="346"/>
      <c r="N15" s="361"/>
    </row>
    <row r="16" spans="1:14" x14ac:dyDescent="0.35">
      <c r="A16" s="331">
        <v>3</v>
      </c>
      <c r="B16" s="75" t="s">
        <v>94</v>
      </c>
      <c r="C16" s="335">
        <v>322000</v>
      </c>
      <c r="D16" s="335">
        <v>344489.71</v>
      </c>
      <c r="E16" s="338" t="s">
        <v>52</v>
      </c>
      <c r="F16" s="349" t="s">
        <v>73</v>
      </c>
      <c r="G16" s="352">
        <v>337599.98</v>
      </c>
      <c r="H16" s="349" t="s">
        <v>73</v>
      </c>
      <c r="I16" s="352">
        <v>337599.98</v>
      </c>
      <c r="J16" s="76"/>
      <c r="K16" s="77"/>
      <c r="L16" s="341" t="s">
        <v>74</v>
      </c>
      <c r="M16" s="344" t="s">
        <v>53</v>
      </c>
      <c r="N16" s="344"/>
    </row>
    <row r="17" spans="1:14" ht="21" customHeight="1" x14ac:dyDescent="0.35">
      <c r="A17" s="332"/>
      <c r="B17" s="78" t="s">
        <v>75</v>
      </c>
      <c r="C17" s="336"/>
      <c r="D17" s="336"/>
      <c r="E17" s="339"/>
      <c r="F17" s="350"/>
      <c r="G17" s="353"/>
      <c r="H17" s="350"/>
      <c r="I17" s="353"/>
      <c r="J17" s="118" t="s">
        <v>57</v>
      </c>
      <c r="K17" s="79" t="s">
        <v>95</v>
      </c>
      <c r="L17" s="342"/>
      <c r="M17" s="345"/>
      <c r="N17" s="345"/>
    </row>
    <row r="18" spans="1:14" x14ac:dyDescent="0.35">
      <c r="A18" s="333"/>
      <c r="B18" s="78" t="s">
        <v>96</v>
      </c>
      <c r="C18" s="336"/>
      <c r="D18" s="336"/>
      <c r="E18" s="339"/>
      <c r="F18" s="350"/>
      <c r="G18" s="353"/>
      <c r="H18" s="350"/>
      <c r="I18" s="353"/>
      <c r="J18" s="118" t="s">
        <v>55</v>
      </c>
      <c r="K18" s="80" t="s">
        <v>97</v>
      </c>
      <c r="L18" s="342"/>
      <c r="M18" s="345"/>
      <c r="N18" s="345"/>
    </row>
    <row r="19" spans="1:14" x14ac:dyDescent="0.35">
      <c r="A19" s="334"/>
      <c r="B19" s="81"/>
      <c r="C19" s="337"/>
      <c r="D19" s="337"/>
      <c r="E19" s="340"/>
      <c r="F19" s="351"/>
      <c r="G19" s="354"/>
      <c r="H19" s="351"/>
      <c r="I19" s="354"/>
      <c r="J19" s="82"/>
      <c r="K19" s="83"/>
      <c r="L19" s="343"/>
      <c r="M19" s="346"/>
      <c r="N19" s="346"/>
    </row>
    <row r="20" spans="1:14" ht="21" customHeight="1" x14ac:dyDescent="0.35">
      <c r="A20" s="331">
        <v>4</v>
      </c>
      <c r="B20" s="75" t="s">
        <v>98</v>
      </c>
      <c r="C20" s="335">
        <v>29900</v>
      </c>
      <c r="D20" s="335">
        <v>31993</v>
      </c>
      <c r="E20" s="338" t="s">
        <v>52</v>
      </c>
      <c r="F20" s="120" t="s">
        <v>99</v>
      </c>
      <c r="G20" s="119">
        <v>31993</v>
      </c>
      <c r="H20" s="349" t="s">
        <v>99</v>
      </c>
      <c r="I20" s="352">
        <v>31993</v>
      </c>
      <c r="J20" s="76"/>
      <c r="K20" s="77"/>
      <c r="L20" s="341" t="s">
        <v>115</v>
      </c>
      <c r="M20" s="344" t="s">
        <v>53</v>
      </c>
      <c r="N20" s="359"/>
    </row>
    <row r="21" spans="1:14" ht="21" customHeight="1" x14ac:dyDescent="0.35">
      <c r="A21" s="332"/>
      <c r="B21" s="78" t="s">
        <v>100</v>
      </c>
      <c r="C21" s="336"/>
      <c r="D21" s="336"/>
      <c r="E21" s="339"/>
      <c r="F21" s="367" t="s">
        <v>101</v>
      </c>
      <c r="G21" s="369">
        <v>37289.5</v>
      </c>
      <c r="H21" s="350"/>
      <c r="I21" s="353"/>
      <c r="J21" s="118" t="s">
        <v>54</v>
      </c>
      <c r="K21" s="79" t="s">
        <v>102</v>
      </c>
      <c r="L21" s="342"/>
      <c r="M21" s="345"/>
      <c r="N21" s="360"/>
    </row>
    <row r="22" spans="1:14" ht="21" customHeight="1" x14ac:dyDescent="0.35">
      <c r="A22" s="333"/>
      <c r="B22" s="78"/>
      <c r="C22" s="336"/>
      <c r="D22" s="336"/>
      <c r="E22" s="339"/>
      <c r="F22" s="367"/>
      <c r="G22" s="369"/>
      <c r="H22" s="350"/>
      <c r="I22" s="353"/>
      <c r="J22" s="118" t="s">
        <v>55</v>
      </c>
      <c r="K22" s="80" t="s">
        <v>103</v>
      </c>
      <c r="L22" s="342"/>
      <c r="M22" s="345"/>
      <c r="N22" s="360"/>
    </row>
    <row r="23" spans="1:14" ht="21" customHeight="1" x14ac:dyDescent="0.35">
      <c r="A23" s="333"/>
      <c r="B23" s="80"/>
      <c r="C23" s="336"/>
      <c r="D23" s="336"/>
      <c r="E23" s="339"/>
      <c r="F23" s="367" t="s">
        <v>104</v>
      </c>
      <c r="G23" s="369">
        <v>38199</v>
      </c>
      <c r="H23" s="350"/>
      <c r="I23" s="353"/>
      <c r="J23" s="134"/>
      <c r="K23" s="80"/>
      <c r="L23" s="342"/>
      <c r="M23" s="345"/>
      <c r="N23" s="360"/>
    </row>
    <row r="24" spans="1:14" ht="21.75" customHeight="1" x14ac:dyDescent="0.35">
      <c r="A24" s="334"/>
      <c r="B24" s="81"/>
      <c r="C24" s="337"/>
      <c r="D24" s="337"/>
      <c r="E24" s="340"/>
      <c r="F24" s="368"/>
      <c r="G24" s="370"/>
      <c r="H24" s="351"/>
      <c r="I24" s="354"/>
      <c r="J24" s="82"/>
      <c r="K24" s="83"/>
      <c r="L24" s="343"/>
      <c r="M24" s="346"/>
      <c r="N24" s="361"/>
    </row>
    <row r="25" spans="1:14" ht="21.75" customHeight="1" x14ac:dyDescent="0.35">
      <c r="A25" s="85"/>
      <c r="B25" s="347" t="s">
        <v>107</v>
      </c>
      <c r="C25" s="347"/>
      <c r="D25" s="347"/>
      <c r="E25" s="347"/>
      <c r="F25" s="347"/>
      <c r="G25" s="347"/>
      <c r="H25" s="348"/>
      <c r="I25" s="86">
        <f>SUM(I8:I24)</f>
        <v>481856.94999999995</v>
      </c>
      <c r="J25" s="87"/>
      <c r="K25" s="88"/>
      <c r="L25" s="89"/>
      <c r="M25" s="90"/>
      <c r="N25" s="91"/>
    </row>
    <row r="30" spans="1:14" x14ac:dyDescent="0.35">
      <c r="A30" s="323" t="s">
        <v>109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23"/>
      <c r="L30" s="323"/>
      <c r="M30" s="323"/>
      <c r="N30" s="63" t="s">
        <v>32</v>
      </c>
    </row>
    <row r="31" spans="1:14" x14ac:dyDescent="0.35">
      <c r="A31" s="323" t="s">
        <v>2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</row>
    <row r="32" spans="1:14" x14ac:dyDescent="0.35">
      <c r="A32" s="323" t="s">
        <v>106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3"/>
      <c r="L32" s="323"/>
      <c r="M32" s="323"/>
    </row>
    <row r="33" spans="1:14" x14ac:dyDescent="0.3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4" ht="42" x14ac:dyDescent="0.35">
      <c r="A34" s="324" t="s">
        <v>33</v>
      </c>
      <c r="B34" s="324" t="s">
        <v>34</v>
      </c>
      <c r="C34" s="65" t="s">
        <v>35</v>
      </c>
      <c r="D34" s="66" t="s">
        <v>36</v>
      </c>
      <c r="E34" s="324" t="s">
        <v>37</v>
      </c>
      <c r="F34" s="324" t="s">
        <v>38</v>
      </c>
      <c r="G34" s="324"/>
      <c r="H34" s="326" t="s">
        <v>39</v>
      </c>
      <c r="I34" s="326"/>
      <c r="J34" s="327" t="s">
        <v>40</v>
      </c>
      <c r="K34" s="327" t="s">
        <v>41</v>
      </c>
      <c r="L34" s="355" t="s">
        <v>42</v>
      </c>
      <c r="M34" s="329" t="s">
        <v>43</v>
      </c>
      <c r="N34" s="330"/>
    </row>
    <row r="35" spans="1:14" ht="63" x14ac:dyDescent="0.35">
      <c r="A35" s="325"/>
      <c r="B35" s="325"/>
      <c r="C35" s="68" t="s">
        <v>44</v>
      </c>
      <c r="D35" s="92" t="s">
        <v>45</v>
      </c>
      <c r="E35" s="325"/>
      <c r="F35" s="67" t="s">
        <v>46</v>
      </c>
      <c r="G35" s="70" t="s">
        <v>47</v>
      </c>
      <c r="H35" s="71" t="s">
        <v>48</v>
      </c>
      <c r="I35" s="72" t="s">
        <v>49</v>
      </c>
      <c r="J35" s="325"/>
      <c r="K35" s="325"/>
      <c r="L35" s="355"/>
      <c r="M35" s="93" t="s">
        <v>50</v>
      </c>
      <c r="N35" s="84" t="s">
        <v>51</v>
      </c>
    </row>
    <row r="36" spans="1:14" x14ac:dyDescent="0.35">
      <c r="A36" s="331">
        <v>1</v>
      </c>
      <c r="B36" s="135" t="s">
        <v>79</v>
      </c>
      <c r="C36" s="363">
        <v>5996426.1699999999</v>
      </c>
      <c r="D36" s="363">
        <v>6416176</v>
      </c>
      <c r="E36" s="338" t="s">
        <v>56</v>
      </c>
      <c r="F36" s="325" t="s">
        <v>76</v>
      </c>
      <c r="G36" s="352">
        <v>6300000</v>
      </c>
      <c r="H36" s="325" t="s">
        <v>76</v>
      </c>
      <c r="I36" s="352">
        <v>6287440</v>
      </c>
      <c r="J36" s="94"/>
      <c r="K36" s="94"/>
      <c r="L36" s="341" t="s">
        <v>77</v>
      </c>
      <c r="M36" s="356" t="s">
        <v>53</v>
      </c>
      <c r="N36" s="359"/>
    </row>
    <row r="37" spans="1:14" x14ac:dyDescent="0.35">
      <c r="A37" s="332"/>
      <c r="B37" s="78" t="s">
        <v>78</v>
      </c>
      <c r="C37" s="364"/>
      <c r="D37" s="364"/>
      <c r="E37" s="339"/>
      <c r="F37" s="365"/>
      <c r="G37" s="353"/>
      <c r="H37" s="365"/>
      <c r="I37" s="353"/>
      <c r="J37" s="118" t="s">
        <v>57</v>
      </c>
      <c r="K37" s="79" t="s">
        <v>110</v>
      </c>
      <c r="L37" s="342"/>
      <c r="M37" s="357"/>
      <c r="N37" s="360"/>
    </row>
    <row r="38" spans="1:14" x14ac:dyDescent="0.35">
      <c r="A38" s="332"/>
      <c r="B38" s="78" t="s">
        <v>111</v>
      </c>
      <c r="C38" s="364"/>
      <c r="D38" s="364"/>
      <c r="E38" s="339"/>
      <c r="F38" s="365"/>
      <c r="G38" s="353"/>
      <c r="H38" s="365"/>
      <c r="I38" s="353"/>
      <c r="J38" s="118" t="s">
        <v>55</v>
      </c>
      <c r="K38" s="80" t="s">
        <v>84</v>
      </c>
      <c r="L38" s="342"/>
      <c r="M38" s="357"/>
      <c r="N38" s="360"/>
    </row>
    <row r="39" spans="1:14" ht="21.75" customHeight="1" x14ac:dyDescent="0.35">
      <c r="A39" s="334"/>
      <c r="B39" s="117"/>
      <c r="C39" s="364"/>
      <c r="D39" s="364"/>
      <c r="E39" s="340"/>
      <c r="F39" s="366"/>
      <c r="G39" s="354"/>
      <c r="H39" s="366"/>
      <c r="I39" s="354"/>
      <c r="J39" s="117"/>
      <c r="K39" s="95"/>
      <c r="L39" s="343"/>
      <c r="M39" s="358"/>
      <c r="N39" s="361"/>
    </row>
    <row r="40" spans="1:14" x14ac:dyDescent="0.35">
      <c r="A40" s="85"/>
      <c r="B40" s="362" t="s">
        <v>58</v>
      </c>
      <c r="C40" s="362"/>
      <c r="D40" s="362"/>
      <c r="E40" s="362"/>
      <c r="F40" s="362"/>
      <c r="G40" s="362"/>
      <c r="H40" s="348"/>
      <c r="I40" s="86">
        <f>SUM(I36:I39)</f>
        <v>6287440</v>
      </c>
      <c r="J40" s="96"/>
      <c r="K40" s="97"/>
      <c r="L40" s="98"/>
      <c r="M40" s="98"/>
      <c r="N40" s="98"/>
    </row>
  </sheetData>
  <mergeCells count="83">
    <mergeCell ref="L12:L15"/>
    <mergeCell ref="L8:L11"/>
    <mergeCell ref="N20:N24"/>
    <mergeCell ref="N12:N15"/>
    <mergeCell ref="N8:N11"/>
    <mergeCell ref="M8:M11"/>
    <mergeCell ref="M12:M15"/>
    <mergeCell ref="N16:N19"/>
    <mergeCell ref="I20:I24"/>
    <mergeCell ref="F23:F24"/>
    <mergeCell ref="G23:G24"/>
    <mergeCell ref="L20:L24"/>
    <mergeCell ref="M20:M24"/>
    <mergeCell ref="F21:F22"/>
    <mergeCell ref="G21:G22"/>
    <mergeCell ref="H20:H24"/>
    <mergeCell ref="G8:G9"/>
    <mergeCell ref="H8:H11"/>
    <mergeCell ref="I8:I11"/>
    <mergeCell ref="A12:A15"/>
    <mergeCell ref="C12:C15"/>
    <mergeCell ref="D12:D15"/>
    <mergeCell ref="E12:E15"/>
    <mergeCell ref="F12:F13"/>
    <mergeCell ref="G12:G13"/>
    <mergeCell ref="H12:H15"/>
    <mergeCell ref="I12:I15"/>
    <mergeCell ref="A8:A11"/>
    <mergeCell ref="C8:C11"/>
    <mergeCell ref="D8:D11"/>
    <mergeCell ref="E8:E11"/>
    <mergeCell ref="F8:F9"/>
    <mergeCell ref="M36:M39"/>
    <mergeCell ref="N36:N39"/>
    <mergeCell ref="B40:H40"/>
    <mergeCell ref="M34:N34"/>
    <mergeCell ref="A36:A39"/>
    <mergeCell ref="C36:C39"/>
    <mergeCell ref="D36:D39"/>
    <mergeCell ref="E36:E39"/>
    <mergeCell ref="F36:F39"/>
    <mergeCell ref="G36:G39"/>
    <mergeCell ref="H36:H39"/>
    <mergeCell ref="I36:I39"/>
    <mergeCell ref="L36:L39"/>
    <mergeCell ref="A31:M31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A16:A19"/>
    <mergeCell ref="C16:C19"/>
    <mergeCell ref="D16:D19"/>
    <mergeCell ref="E16:E19"/>
    <mergeCell ref="A30:M30"/>
    <mergeCell ref="L16:L19"/>
    <mergeCell ref="M16:M19"/>
    <mergeCell ref="B25:H25"/>
    <mergeCell ref="F16:F19"/>
    <mergeCell ref="G16:G19"/>
    <mergeCell ref="H16:H19"/>
    <mergeCell ref="I16:I19"/>
    <mergeCell ref="A20:A24"/>
    <mergeCell ref="C20:C24"/>
    <mergeCell ref="D20:D24"/>
    <mergeCell ref="E20:E24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17" activePane="bottomLeft" state="frozen"/>
      <selection activeCell="R4" sqref="R4"/>
      <selection pane="bottomLeft" activeCell="AD18" sqref="AD18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315" t="s">
        <v>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</row>
    <row r="2" spans="1:61" x14ac:dyDescent="0.3">
      <c r="A2" s="315" t="s">
        <v>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</row>
    <row r="3" spans="1:61" x14ac:dyDescent="0.3">
      <c r="A3" s="315" t="s">
        <v>2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</row>
    <row r="4" spans="1:61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</row>
    <row r="5" spans="1:61" ht="33.75" customHeight="1" x14ac:dyDescent="0.3">
      <c r="A5" s="164"/>
      <c r="B5" s="164"/>
      <c r="C5" s="164"/>
      <c r="D5" s="164"/>
      <c r="E5" s="164"/>
      <c r="F5" s="310">
        <v>243527</v>
      </c>
      <c r="G5" s="311"/>
      <c r="H5" s="310">
        <v>243558</v>
      </c>
      <c r="I5" s="311"/>
      <c r="J5" s="310">
        <v>243588</v>
      </c>
      <c r="K5" s="311"/>
      <c r="L5" s="310">
        <v>243619</v>
      </c>
      <c r="M5" s="311"/>
      <c r="N5" s="310">
        <v>243650</v>
      </c>
      <c r="O5" s="311"/>
      <c r="P5" s="310">
        <v>243678</v>
      </c>
      <c r="Q5" s="311"/>
      <c r="R5" s="310">
        <v>243709</v>
      </c>
      <c r="S5" s="311"/>
      <c r="T5" s="310">
        <v>243739</v>
      </c>
      <c r="U5" s="311"/>
      <c r="V5" s="310">
        <v>243770</v>
      </c>
      <c r="W5" s="311"/>
      <c r="X5" s="310">
        <v>243800</v>
      </c>
      <c r="Y5" s="311"/>
      <c r="Z5" s="310">
        <v>243831</v>
      </c>
      <c r="AA5" s="311"/>
      <c r="AB5" s="310">
        <v>243862</v>
      </c>
      <c r="AC5" s="311"/>
      <c r="AD5" s="312" t="s">
        <v>157</v>
      </c>
      <c r="AE5" s="313"/>
      <c r="AF5" s="314"/>
    </row>
    <row r="6" spans="1:61" ht="36" customHeight="1" x14ac:dyDescent="0.3">
      <c r="A6" s="311" t="s">
        <v>3</v>
      </c>
      <c r="B6" s="311" t="s">
        <v>4</v>
      </c>
      <c r="C6" s="319" t="s">
        <v>5</v>
      </c>
      <c r="D6" s="320"/>
      <c r="E6" s="321"/>
      <c r="F6" s="321" t="s">
        <v>6</v>
      </c>
      <c r="G6" s="316" t="s">
        <v>7</v>
      </c>
      <c r="H6" s="316" t="s">
        <v>6</v>
      </c>
      <c r="I6" s="316" t="s">
        <v>7</v>
      </c>
      <c r="J6" s="316" t="s">
        <v>6</v>
      </c>
      <c r="K6" s="319" t="s">
        <v>7</v>
      </c>
      <c r="L6" s="317" t="s">
        <v>6</v>
      </c>
      <c r="M6" s="317" t="s">
        <v>7</v>
      </c>
      <c r="N6" s="317" t="s">
        <v>6</v>
      </c>
      <c r="O6" s="317" t="s">
        <v>7</v>
      </c>
      <c r="P6" s="317" t="s">
        <v>6</v>
      </c>
      <c r="Q6" s="317" t="s">
        <v>7</v>
      </c>
      <c r="R6" s="317" t="s">
        <v>6</v>
      </c>
      <c r="S6" s="317" t="s">
        <v>7</v>
      </c>
      <c r="T6" s="317" t="s">
        <v>6</v>
      </c>
      <c r="U6" s="317" t="s">
        <v>7</v>
      </c>
      <c r="V6" s="317" t="s">
        <v>6</v>
      </c>
      <c r="W6" s="317" t="s">
        <v>7</v>
      </c>
      <c r="X6" s="317" t="s">
        <v>6</v>
      </c>
      <c r="Y6" s="317" t="s">
        <v>7</v>
      </c>
      <c r="Z6" s="317" t="s">
        <v>6</v>
      </c>
      <c r="AA6" s="317" t="s">
        <v>7</v>
      </c>
      <c r="AB6" s="317" t="s">
        <v>6</v>
      </c>
      <c r="AC6" s="317" t="s">
        <v>7</v>
      </c>
      <c r="AD6" s="316" t="s">
        <v>8</v>
      </c>
      <c r="AE6" s="316" t="s">
        <v>9</v>
      </c>
      <c r="AF6" s="322" t="s">
        <v>10</v>
      </c>
    </row>
    <row r="7" spans="1:61" s="5" customFormat="1" ht="54" customHeight="1" x14ac:dyDescent="0.2">
      <c r="A7" s="311"/>
      <c r="B7" s="311"/>
      <c r="C7" s="162" t="s">
        <v>11</v>
      </c>
      <c r="D7" s="163" t="s">
        <v>6</v>
      </c>
      <c r="E7" s="163" t="s">
        <v>7</v>
      </c>
      <c r="F7" s="321"/>
      <c r="G7" s="316"/>
      <c r="H7" s="316"/>
      <c r="I7" s="316"/>
      <c r="J7" s="316"/>
      <c r="K7" s="319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6"/>
      <c r="AE7" s="316"/>
      <c r="AF7" s="322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v>45878.5</v>
      </c>
      <c r="D34" s="17">
        <v>45878.5</v>
      </c>
      <c r="E34" s="17"/>
      <c r="F34" s="21"/>
      <c r="G34" s="22"/>
      <c r="H34" s="22">
        <v>45878.5</v>
      </c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45878.5</v>
      </c>
      <c r="AE34" s="16">
        <f t="shared" si="0"/>
        <v>45878.5</v>
      </c>
      <c r="AF34" s="23">
        <f t="shared" si="1"/>
        <v>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109461878.5</v>
      </c>
      <c r="D39" s="20">
        <f t="shared" si="4"/>
        <v>109449878.5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11130844.780000001</v>
      </c>
      <c r="AE39" s="20">
        <f>SUM(AE9:AE33)</f>
        <v>11121125.18</v>
      </c>
      <c r="AF39" s="49">
        <f>AE39/AD39</f>
        <v>0.99912678685292011</v>
      </c>
    </row>
    <row r="40" spans="1:51" s="50" customFormat="1" x14ac:dyDescent="0.3">
      <c r="A40" s="164"/>
      <c r="B40" s="16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109449878.5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32834963.549999997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112</v>
      </c>
      <c r="C44" s="2"/>
      <c r="D44" s="59">
        <f>SUM(AE39)</f>
        <v>11121125.18</v>
      </c>
      <c r="E44" s="61"/>
      <c r="L44" s="20"/>
    </row>
    <row r="45" spans="1:51" x14ac:dyDescent="0.3">
      <c r="B45" s="50" t="s">
        <v>30</v>
      </c>
      <c r="D45" s="62">
        <f>SUM(D44/D41)</f>
        <v>0.10160929671566515</v>
      </c>
    </row>
    <row r="47" spans="1:51" s="56" customFormat="1" x14ac:dyDescent="0.3">
      <c r="A47" s="2"/>
      <c r="B47" s="2" t="s">
        <v>31</v>
      </c>
      <c r="C47" s="2"/>
      <c r="D47" s="60">
        <f>D44-D42</f>
        <v>-21713838.369999997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50"/>
  <sheetViews>
    <sheetView topLeftCell="A40" zoomScale="70" zoomScaleNormal="70" workbookViewId="0">
      <selection activeCell="L8" sqref="L8:L11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23" t="s">
        <v>120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175" t="s">
        <v>32</v>
      </c>
    </row>
    <row r="3" spans="1:14" x14ac:dyDescent="0.35">
      <c r="A3" s="323" t="s">
        <v>2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</row>
    <row r="4" spans="1:14" x14ac:dyDescent="0.35">
      <c r="A4" s="323" t="s">
        <v>121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</row>
    <row r="5" spans="1:14" x14ac:dyDescent="0.35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4" ht="42" x14ac:dyDescent="0.35">
      <c r="A6" s="324" t="s">
        <v>33</v>
      </c>
      <c r="B6" s="324" t="s">
        <v>34</v>
      </c>
      <c r="C6" s="65" t="s">
        <v>35</v>
      </c>
      <c r="D6" s="66" t="s">
        <v>36</v>
      </c>
      <c r="E6" s="324" t="s">
        <v>37</v>
      </c>
      <c r="F6" s="324" t="s">
        <v>38</v>
      </c>
      <c r="G6" s="324"/>
      <c r="H6" s="326" t="s">
        <v>39</v>
      </c>
      <c r="I6" s="326"/>
      <c r="J6" s="327" t="s">
        <v>40</v>
      </c>
      <c r="K6" s="327" t="s">
        <v>41</v>
      </c>
      <c r="L6" s="328" t="s">
        <v>42</v>
      </c>
      <c r="M6" s="329" t="s">
        <v>43</v>
      </c>
      <c r="N6" s="330"/>
    </row>
    <row r="7" spans="1:14" ht="63" x14ac:dyDescent="0.35">
      <c r="A7" s="325"/>
      <c r="B7" s="325"/>
      <c r="C7" s="68" t="s">
        <v>44</v>
      </c>
      <c r="D7" s="69" t="s">
        <v>45</v>
      </c>
      <c r="E7" s="325"/>
      <c r="F7" s="173" t="s">
        <v>46</v>
      </c>
      <c r="G7" s="167" t="s">
        <v>47</v>
      </c>
      <c r="H7" s="71" t="s">
        <v>48</v>
      </c>
      <c r="I7" s="72" t="s">
        <v>49</v>
      </c>
      <c r="J7" s="325"/>
      <c r="K7" s="325"/>
      <c r="L7" s="328"/>
      <c r="M7" s="176" t="s">
        <v>50</v>
      </c>
      <c r="N7" s="74" t="s">
        <v>51</v>
      </c>
    </row>
    <row r="8" spans="1:14" x14ac:dyDescent="0.35">
      <c r="A8" s="331">
        <v>1</v>
      </c>
      <c r="B8" s="75" t="s">
        <v>124</v>
      </c>
      <c r="C8" s="335">
        <v>45878.5</v>
      </c>
      <c r="D8" s="335">
        <v>49090</v>
      </c>
      <c r="E8" s="338" t="s">
        <v>52</v>
      </c>
      <c r="F8" s="169" t="s">
        <v>125</v>
      </c>
      <c r="G8" s="167">
        <v>49090</v>
      </c>
      <c r="H8" s="349" t="s">
        <v>125</v>
      </c>
      <c r="I8" s="352">
        <v>49090</v>
      </c>
      <c r="J8" s="76"/>
      <c r="K8" s="77"/>
      <c r="L8" s="341" t="s">
        <v>158</v>
      </c>
      <c r="M8" s="344" t="s">
        <v>53</v>
      </c>
      <c r="N8" s="344"/>
    </row>
    <row r="9" spans="1:14" x14ac:dyDescent="0.35">
      <c r="A9" s="332"/>
      <c r="B9" s="78" t="s">
        <v>126</v>
      </c>
      <c r="C9" s="336"/>
      <c r="D9" s="336"/>
      <c r="E9" s="339"/>
      <c r="F9" s="185" t="s">
        <v>127</v>
      </c>
      <c r="G9" s="168">
        <v>54030</v>
      </c>
      <c r="H9" s="350"/>
      <c r="I9" s="353"/>
      <c r="J9" s="171" t="s">
        <v>54</v>
      </c>
      <c r="K9" s="79" t="s">
        <v>128</v>
      </c>
      <c r="L9" s="342"/>
      <c r="M9" s="345"/>
      <c r="N9" s="345"/>
    </row>
    <row r="10" spans="1:14" x14ac:dyDescent="0.35">
      <c r="A10" s="333"/>
      <c r="B10" s="78" t="s">
        <v>129</v>
      </c>
      <c r="C10" s="336"/>
      <c r="D10" s="336"/>
      <c r="E10" s="339"/>
      <c r="F10" s="367" t="s">
        <v>130</v>
      </c>
      <c r="G10" s="369">
        <v>55150</v>
      </c>
      <c r="H10" s="350"/>
      <c r="I10" s="353"/>
      <c r="J10" s="171" t="s">
        <v>55</v>
      </c>
      <c r="K10" s="80" t="s">
        <v>131</v>
      </c>
      <c r="L10" s="342"/>
      <c r="M10" s="345"/>
      <c r="N10" s="345"/>
    </row>
    <row r="11" spans="1:14" x14ac:dyDescent="0.35">
      <c r="A11" s="334"/>
      <c r="B11" s="81"/>
      <c r="C11" s="337"/>
      <c r="D11" s="337"/>
      <c r="E11" s="340"/>
      <c r="F11" s="368"/>
      <c r="G11" s="370"/>
      <c r="H11" s="351"/>
      <c r="I11" s="354"/>
      <c r="J11" s="82"/>
      <c r="K11" s="83"/>
      <c r="L11" s="343"/>
      <c r="M11" s="346"/>
      <c r="N11" s="346"/>
    </row>
    <row r="12" spans="1:14" ht="21" customHeight="1" x14ac:dyDescent="0.35">
      <c r="A12" s="331">
        <v>2</v>
      </c>
      <c r="B12" s="75" t="s">
        <v>132</v>
      </c>
      <c r="C12" s="335">
        <v>467000</v>
      </c>
      <c r="D12" s="335">
        <v>497384</v>
      </c>
      <c r="E12" s="338" t="s">
        <v>52</v>
      </c>
      <c r="F12" s="349" t="s">
        <v>133</v>
      </c>
      <c r="G12" s="352">
        <v>489922</v>
      </c>
      <c r="H12" s="349" t="s">
        <v>133</v>
      </c>
      <c r="I12" s="352">
        <v>489922</v>
      </c>
      <c r="J12" s="76"/>
      <c r="K12" s="77"/>
      <c r="L12" s="341" t="s">
        <v>160</v>
      </c>
      <c r="M12" s="344" t="s">
        <v>53</v>
      </c>
      <c r="N12" s="359"/>
    </row>
    <row r="13" spans="1:14" x14ac:dyDescent="0.35">
      <c r="A13" s="332"/>
      <c r="B13" s="78" t="s">
        <v>134</v>
      </c>
      <c r="C13" s="336"/>
      <c r="D13" s="336"/>
      <c r="E13" s="339"/>
      <c r="F13" s="350"/>
      <c r="G13" s="353"/>
      <c r="H13" s="350"/>
      <c r="I13" s="353"/>
      <c r="J13" s="171" t="s">
        <v>57</v>
      </c>
      <c r="K13" s="79" t="s">
        <v>135</v>
      </c>
      <c r="L13" s="342"/>
      <c r="M13" s="345"/>
      <c r="N13" s="360"/>
    </row>
    <row r="14" spans="1:14" x14ac:dyDescent="0.35">
      <c r="A14" s="333"/>
      <c r="B14" s="78" t="s">
        <v>78</v>
      </c>
      <c r="C14" s="336"/>
      <c r="D14" s="336"/>
      <c r="E14" s="339"/>
      <c r="F14" s="350"/>
      <c r="G14" s="353"/>
      <c r="H14" s="350"/>
      <c r="I14" s="353"/>
      <c r="J14" s="171" t="s">
        <v>55</v>
      </c>
      <c r="K14" s="80" t="s">
        <v>136</v>
      </c>
      <c r="L14" s="342"/>
      <c r="M14" s="345"/>
      <c r="N14" s="360"/>
    </row>
    <row r="15" spans="1:14" x14ac:dyDescent="0.35">
      <c r="A15" s="334"/>
      <c r="B15" s="81" t="s">
        <v>137</v>
      </c>
      <c r="C15" s="337"/>
      <c r="D15" s="337"/>
      <c r="E15" s="340"/>
      <c r="F15" s="351"/>
      <c r="G15" s="354"/>
      <c r="H15" s="351"/>
      <c r="I15" s="354"/>
      <c r="J15" s="82"/>
      <c r="K15" s="83"/>
      <c r="L15" s="343"/>
      <c r="M15" s="346"/>
      <c r="N15" s="361"/>
    </row>
    <row r="16" spans="1:14" ht="21.75" customHeight="1" x14ac:dyDescent="0.35">
      <c r="A16" s="85"/>
      <c r="B16" s="347" t="s">
        <v>138</v>
      </c>
      <c r="C16" s="347"/>
      <c r="D16" s="347"/>
      <c r="E16" s="347"/>
      <c r="F16" s="347"/>
      <c r="G16" s="347"/>
      <c r="H16" s="348"/>
      <c r="I16" s="86">
        <f>SUM(I8:I15)</f>
        <v>539012</v>
      </c>
      <c r="J16" s="87"/>
      <c r="K16" s="88"/>
      <c r="L16" s="89"/>
      <c r="M16" s="90"/>
      <c r="N16" s="91"/>
    </row>
    <row r="21" spans="1:14" x14ac:dyDescent="0.35">
      <c r="A21" s="323" t="s">
        <v>122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175" t="s">
        <v>32</v>
      </c>
    </row>
    <row r="22" spans="1:14" x14ac:dyDescent="0.35">
      <c r="A22" s="323" t="s">
        <v>2</v>
      </c>
      <c r="B22" s="323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</row>
    <row r="23" spans="1:14" x14ac:dyDescent="0.35">
      <c r="A23" s="323" t="s">
        <v>121</v>
      </c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</row>
    <row r="24" spans="1:14" x14ac:dyDescent="0.35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</row>
    <row r="25" spans="1:14" ht="42" x14ac:dyDescent="0.35">
      <c r="A25" s="324" t="s">
        <v>33</v>
      </c>
      <c r="B25" s="324" t="s">
        <v>34</v>
      </c>
      <c r="C25" s="65" t="s">
        <v>35</v>
      </c>
      <c r="D25" s="66" t="s">
        <v>36</v>
      </c>
      <c r="E25" s="324" t="s">
        <v>37</v>
      </c>
      <c r="F25" s="324" t="s">
        <v>38</v>
      </c>
      <c r="G25" s="324"/>
      <c r="H25" s="326" t="s">
        <v>39</v>
      </c>
      <c r="I25" s="326"/>
      <c r="J25" s="327" t="s">
        <v>40</v>
      </c>
      <c r="K25" s="327" t="s">
        <v>41</v>
      </c>
      <c r="L25" s="355" t="s">
        <v>42</v>
      </c>
      <c r="M25" s="329" t="s">
        <v>43</v>
      </c>
      <c r="N25" s="330"/>
    </row>
    <row r="26" spans="1:14" ht="63" x14ac:dyDescent="0.35">
      <c r="A26" s="325"/>
      <c r="B26" s="325"/>
      <c r="C26" s="68" t="s">
        <v>44</v>
      </c>
      <c r="D26" s="92" t="s">
        <v>45</v>
      </c>
      <c r="E26" s="325"/>
      <c r="F26" s="173" t="s">
        <v>46</v>
      </c>
      <c r="G26" s="167" t="s">
        <v>47</v>
      </c>
      <c r="H26" s="71" t="s">
        <v>48</v>
      </c>
      <c r="I26" s="72" t="s">
        <v>49</v>
      </c>
      <c r="J26" s="325"/>
      <c r="K26" s="325"/>
      <c r="L26" s="355"/>
      <c r="M26" s="166" t="s">
        <v>50</v>
      </c>
      <c r="N26" s="165" t="s">
        <v>51</v>
      </c>
    </row>
    <row r="27" spans="1:14" x14ac:dyDescent="0.35">
      <c r="A27" s="331">
        <v>1</v>
      </c>
      <c r="B27" s="77" t="s">
        <v>139</v>
      </c>
      <c r="C27" s="363">
        <v>2000000</v>
      </c>
      <c r="D27" s="363">
        <v>2139874.41</v>
      </c>
      <c r="E27" s="383" t="s">
        <v>56</v>
      </c>
      <c r="F27" s="349" t="s">
        <v>140</v>
      </c>
      <c r="G27" s="352">
        <v>1928000</v>
      </c>
      <c r="H27" s="377" t="s">
        <v>141</v>
      </c>
      <c r="I27" s="352">
        <v>1927236.92</v>
      </c>
      <c r="J27" s="170"/>
      <c r="K27" s="170"/>
      <c r="L27" s="380" t="s">
        <v>161</v>
      </c>
      <c r="M27" s="356" t="s">
        <v>53</v>
      </c>
      <c r="N27" s="359"/>
    </row>
    <row r="28" spans="1:14" x14ac:dyDescent="0.35">
      <c r="A28" s="332"/>
      <c r="B28" s="80" t="s">
        <v>78</v>
      </c>
      <c r="C28" s="364"/>
      <c r="D28" s="364"/>
      <c r="E28" s="384"/>
      <c r="F28" s="351"/>
      <c r="G28" s="354"/>
      <c r="H28" s="378"/>
      <c r="I28" s="353"/>
      <c r="J28" s="171" t="s">
        <v>54</v>
      </c>
      <c r="K28" s="79" t="s">
        <v>142</v>
      </c>
      <c r="L28" s="381"/>
      <c r="M28" s="357"/>
      <c r="N28" s="360"/>
    </row>
    <row r="29" spans="1:14" x14ac:dyDescent="0.35">
      <c r="A29" s="332"/>
      <c r="B29" s="80" t="s">
        <v>143</v>
      </c>
      <c r="C29" s="364"/>
      <c r="D29" s="364"/>
      <c r="E29" s="384"/>
      <c r="F29" s="367" t="s">
        <v>144</v>
      </c>
      <c r="G29" s="369">
        <v>2035000</v>
      </c>
      <c r="H29" s="378"/>
      <c r="I29" s="353"/>
      <c r="J29" s="171" t="s">
        <v>55</v>
      </c>
      <c r="K29" s="80" t="s">
        <v>131</v>
      </c>
      <c r="L29" s="381"/>
      <c r="M29" s="357"/>
      <c r="N29" s="360"/>
    </row>
    <row r="30" spans="1:14" x14ac:dyDescent="0.35">
      <c r="A30" s="334"/>
      <c r="B30" s="83"/>
      <c r="C30" s="364"/>
      <c r="D30" s="364"/>
      <c r="E30" s="385"/>
      <c r="F30" s="368"/>
      <c r="G30" s="370"/>
      <c r="H30" s="379"/>
      <c r="I30" s="354"/>
      <c r="J30" s="172"/>
      <c r="K30" s="172"/>
      <c r="L30" s="382"/>
      <c r="M30" s="358"/>
      <c r="N30" s="361"/>
    </row>
    <row r="31" spans="1:14" x14ac:dyDescent="0.35">
      <c r="A31" s="332">
        <v>2</v>
      </c>
      <c r="B31" s="186" t="s">
        <v>145</v>
      </c>
      <c r="C31" s="363">
        <v>992396</v>
      </c>
      <c r="D31" s="363">
        <v>1061863.72</v>
      </c>
      <c r="E31" s="338" t="s">
        <v>56</v>
      </c>
      <c r="F31" s="365" t="s">
        <v>73</v>
      </c>
      <c r="G31" s="353">
        <v>1030007</v>
      </c>
      <c r="H31" s="365" t="s">
        <v>73</v>
      </c>
      <c r="I31" s="353">
        <v>1024882.38</v>
      </c>
      <c r="J31" s="187"/>
      <c r="K31" s="187"/>
      <c r="L31" s="341" t="s">
        <v>162</v>
      </c>
      <c r="M31" s="356" t="s">
        <v>53</v>
      </c>
      <c r="N31" s="359"/>
    </row>
    <row r="32" spans="1:14" x14ac:dyDescent="0.35">
      <c r="A32" s="332"/>
      <c r="B32" s="78" t="s">
        <v>75</v>
      </c>
      <c r="C32" s="364"/>
      <c r="D32" s="364"/>
      <c r="E32" s="339"/>
      <c r="F32" s="365"/>
      <c r="G32" s="353"/>
      <c r="H32" s="365"/>
      <c r="I32" s="353"/>
      <c r="J32" s="171" t="s">
        <v>57</v>
      </c>
      <c r="K32" s="79" t="s">
        <v>146</v>
      </c>
      <c r="L32" s="342"/>
      <c r="M32" s="357"/>
      <c r="N32" s="360"/>
    </row>
    <row r="33" spans="1:14" x14ac:dyDescent="0.35">
      <c r="A33" s="332"/>
      <c r="B33" s="78" t="s">
        <v>147</v>
      </c>
      <c r="C33" s="364"/>
      <c r="D33" s="364"/>
      <c r="E33" s="339"/>
      <c r="F33" s="365"/>
      <c r="G33" s="353"/>
      <c r="H33" s="365"/>
      <c r="I33" s="353"/>
      <c r="J33" s="171" t="s">
        <v>55</v>
      </c>
      <c r="K33" s="80" t="s">
        <v>148</v>
      </c>
      <c r="L33" s="342"/>
      <c r="M33" s="357"/>
      <c r="N33" s="360"/>
    </row>
    <row r="34" spans="1:14" ht="21.75" customHeight="1" x14ac:dyDescent="0.35">
      <c r="A34" s="334"/>
      <c r="B34" s="174"/>
      <c r="C34" s="364"/>
      <c r="D34" s="364"/>
      <c r="E34" s="340"/>
      <c r="F34" s="366"/>
      <c r="G34" s="354"/>
      <c r="H34" s="366"/>
      <c r="I34" s="354"/>
      <c r="J34" s="174"/>
      <c r="K34" s="95"/>
      <c r="L34" s="343"/>
      <c r="M34" s="358"/>
      <c r="N34" s="361"/>
    </row>
    <row r="35" spans="1:14" x14ac:dyDescent="0.35">
      <c r="A35" s="85"/>
      <c r="B35" s="362" t="s">
        <v>138</v>
      </c>
      <c r="C35" s="362"/>
      <c r="D35" s="362"/>
      <c r="E35" s="362"/>
      <c r="F35" s="362"/>
      <c r="G35" s="362"/>
      <c r="H35" s="348"/>
      <c r="I35" s="86">
        <f>SUM(I27:I34)</f>
        <v>2952119.3</v>
      </c>
      <c r="J35" s="96"/>
      <c r="K35" s="97"/>
      <c r="L35" s="98"/>
      <c r="M35" s="98"/>
      <c r="N35" s="98"/>
    </row>
    <row r="40" spans="1:14" x14ac:dyDescent="0.35">
      <c r="A40" s="323" t="s">
        <v>123</v>
      </c>
      <c r="B40" s="323"/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175" t="s">
        <v>32</v>
      </c>
    </row>
    <row r="41" spans="1:14" x14ac:dyDescent="0.35">
      <c r="A41" s="323" t="s">
        <v>2</v>
      </c>
      <c r="B41" s="323"/>
      <c r="C41" s="323"/>
      <c r="D41" s="323"/>
      <c r="E41" s="323"/>
      <c r="F41" s="323"/>
      <c r="G41" s="323"/>
      <c r="H41" s="323"/>
      <c r="I41" s="323"/>
      <c r="J41" s="323"/>
      <c r="K41" s="323"/>
      <c r="L41" s="323"/>
      <c r="M41" s="323"/>
    </row>
    <row r="42" spans="1:14" x14ac:dyDescent="0.35">
      <c r="A42" s="323" t="s">
        <v>121</v>
      </c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</row>
    <row r="43" spans="1:14" x14ac:dyDescent="0.35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</row>
    <row r="44" spans="1:14" ht="42" x14ac:dyDescent="0.35">
      <c r="A44" s="324" t="s">
        <v>33</v>
      </c>
      <c r="B44" s="324" t="s">
        <v>34</v>
      </c>
      <c r="C44" s="65" t="s">
        <v>35</v>
      </c>
      <c r="D44" s="66" t="s">
        <v>36</v>
      </c>
      <c r="E44" s="324" t="s">
        <v>37</v>
      </c>
      <c r="F44" s="324" t="s">
        <v>38</v>
      </c>
      <c r="G44" s="324"/>
      <c r="H44" s="326" t="s">
        <v>39</v>
      </c>
      <c r="I44" s="326"/>
      <c r="J44" s="327" t="s">
        <v>40</v>
      </c>
      <c r="K44" s="327" t="s">
        <v>41</v>
      </c>
      <c r="L44" s="355" t="s">
        <v>42</v>
      </c>
      <c r="M44" s="329" t="s">
        <v>43</v>
      </c>
      <c r="N44" s="330"/>
    </row>
    <row r="45" spans="1:14" ht="63" x14ac:dyDescent="0.35">
      <c r="A45" s="325"/>
      <c r="B45" s="325"/>
      <c r="C45" s="68" t="s">
        <v>44</v>
      </c>
      <c r="D45" s="92" t="s">
        <v>45</v>
      </c>
      <c r="E45" s="325"/>
      <c r="F45" s="173" t="s">
        <v>46</v>
      </c>
      <c r="G45" s="167" t="s">
        <v>47</v>
      </c>
      <c r="H45" s="71" t="s">
        <v>48</v>
      </c>
      <c r="I45" s="72" t="s">
        <v>49</v>
      </c>
      <c r="J45" s="325"/>
      <c r="K45" s="325"/>
      <c r="L45" s="355"/>
      <c r="M45" s="166" t="s">
        <v>50</v>
      </c>
      <c r="N45" s="165" t="s">
        <v>51</v>
      </c>
    </row>
    <row r="46" spans="1:14" x14ac:dyDescent="0.35">
      <c r="A46" s="374">
        <v>1</v>
      </c>
      <c r="B46" s="135" t="s">
        <v>149</v>
      </c>
      <c r="C46" s="363">
        <v>1600000</v>
      </c>
      <c r="D46" s="363">
        <v>1711634.06</v>
      </c>
      <c r="E46" s="338" t="s">
        <v>150</v>
      </c>
      <c r="F46" s="173" t="s">
        <v>151</v>
      </c>
      <c r="G46" s="167">
        <v>1711000</v>
      </c>
      <c r="H46" s="325" t="s">
        <v>151</v>
      </c>
      <c r="I46" s="352">
        <v>1698665.66</v>
      </c>
      <c r="J46" s="94"/>
      <c r="K46" s="94"/>
      <c r="L46" s="341" t="s">
        <v>163</v>
      </c>
      <c r="M46" s="356" t="s">
        <v>53</v>
      </c>
      <c r="N46" s="359"/>
    </row>
    <row r="47" spans="1:14" x14ac:dyDescent="0.35">
      <c r="A47" s="375"/>
      <c r="B47" s="78" t="s">
        <v>152</v>
      </c>
      <c r="C47" s="364"/>
      <c r="D47" s="364"/>
      <c r="E47" s="339"/>
      <c r="F47" s="171" t="s">
        <v>153</v>
      </c>
      <c r="G47" s="168">
        <v>1711600</v>
      </c>
      <c r="H47" s="365"/>
      <c r="I47" s="353"/>
      <c r="J47" s="171" t="s">
        <v>54</v>
      </c>
      <c r="K47" s="79" t="s">
        <v>154</v>
      </c>
      <c r="L47" s="342"/>
      <c r="M47" s="357"/>
      <c r="N47" s="360"/>
    </row>
    <row r="48" spans="1:14" x14ac:dyDescent="0.35">
      <c r="A48" s="375"/>
      <c r="B48" s="78"/>
      <c r="C48" s="364"/>
      <c r="D48" s="364"/>
      <c r="E48" s="339"/>
      <c r="F48" s="339" t="s">
        <v>155</v>
      </c>
      <c r="G48" s="369">
        <v>1711634</v>
      </c>
      <c r="H48" s="365"/>
      <c r="I48" s="353"/>
      <c r="J48" s="171" t="s">
        <v>55</v>
      </c>
      <c r="K48" s="80" t="s">
        <v>156</v>
      </c>
      <c r="L48" s="342"/>
      <c r="M48" s="357"/>
      <c r="N48" s="360"/>
    </row>
    <row r="49" spans="1:14" x14ac:dyDescent="0.35">
      <c r="A49" s="376"/>
      <c r="B49" s="174"/>
      <c r="C49" s="364"/>
      <c r="D49" s="364"/>
      <c r="E49" s="340"/>
      <c r="F49" s="340"/>
      <c r="G49" s="370"/>
      <c r="H49" s="366"/>
      <c r="I49" s="354"/>
      <c r="J49" s="174"/>
      <c r="K49" s="95"/>
      <c r="L49" s="343"/>
      <c r="M49" s="358"/>
      <c r="N49" s="361"/>
    </row>
    <row r="50" spans="1:14" x14ac:dyDescent="0.35">
      <c r="A50" s="85"/>
      <c r="B50" s="362" t="s">
        <v>58</v>
      </c>
      <c r="C50" s="362"/>
      <c r="D50" s="362"/>
      <c r="E50" s="362"/>
      <c r="F50" s="362"/>
      <c r="G50" s="362"/>
      <c r="H50" s="348"/>
      <c r="I50" s="86">
        <f>SUM(I46:I49)</f>
        <v>1698665.66</v>
      </c>
      <c r="J50" s="96"/>
      <c r="K50" s="97"/>
      <c r="L50" s="98"/>
      <c r="M50" s="98"/>
      <c r="N50" s="98"/>
    </row>
  </sheetData>
  <mergeCells count="96">
    <mergeCell ref="G48:G49"/>
    <mergeCell ref="N27:N30"/>
    <mergeCell ref="M27:M30"/>
    <mergeCell ref="L27:L30"/>
    <mergeCell ref="A27:A30"/>
    <mergeCell ref="C27:C30"/>
    <mergeCell ref="D27:D30"/>
    <mergeCell ref="E27:E30"/>
    <mergeCell ref="F27:F28"/>
    <mergeCell ref="G27:G28"/>
    <mergeCell ref="F29:F30"/>
    <mergeCell ref="G29:G30"/>
    <mergeCell ref="M46:M49"/>
    <mergeCell ref="N46:N49"/>
    <mergeCell ref="I27:I30"/>
    <mergeCell ref="M44:N44"/>
    <mergeCell ref="H46:H49"/>
    <mergeCell ref="B50:H50"/>
    <mergeCell ref="F10:F11"/>
    <mergeCell ref="G10:G11"/>
    <mergeCell ref="F12:F15"/>
    <mergeCell ref="G12:G15"/>
    <mergeCell ref="H27:H30"/>
    <mergeCell ref="F48:F49"/>
    <mergeCell ref="A40:M40"/>
    <mergeCell ref="K25:K26"/>
    <mergeCell ref="L25:L26"/>
    <mergeCell ref="M25:N25"/>
    <mergeCell ref="A31:A34"/>
    <mergeCell ref="B16:H16"/>
    <mergeCell ref="A21:M21"/>
    <mergeCell ref="A22:M22"/>
    <mergeCell ref="I46:I49"/>
    <mergeCell ref="L46:L49"/>
    <mergeCell ref="A41:M41"/>
    <mergeCell ref="A42:M42"/>
    <mergeCell ref="A44:A45"/>
    <mergeCell ref="B44:B45"/>
    <mergeCell ref="E44:E45"/>
    <mergeCell ref="F44:G44"/>
    <mergeCell ref="H44:I44"/>
    <mergeCell ref="J44:J45"/>
    <mergeCell ref="K44:K45"/>
    <mergeCell ref="L44:L45"/>
    <mergeCell ref="A46:A49"/>
    <mergeCell ref="C46:C49"/>
    <mergeCell ref="D46:D49"/>
    <mergeCell ref="E46:E49"/>
    <mergeCell ref="I31:I34"/>
    <mergeCell ref="L31:L34"/>
    <mergeCell ref="M31:M34"/>
    <mergeCell ref="N31:N34"/>
    <mergeCell ref="B35:H35"/>
    <mergeCell ref="C31:C34"/>
    <mergeCell ref="D31:D34"/>
    <mergeCell ref="E31:E34"/>
    <mergeCell ref="F31:F34"/>
    <mergeCell ref="G31:G34"/>
    <mergeCell ref="H31:H34"/>
    <mergeCell ref="J25:J26"/>
    <mergeCell ref="I12:I15"/>
    <mergeCell ref="L12:L15"/>
    <mergeCell ref="M12:M15"/>
    <mergeCell ref="N12:N15"/>
    <mergeCell ref="A23:M23"/>
    <mergeCell ref="A25:A26"/>
    <mergeCell ref="B25:B26"/>
    <mergeCell ref="E25:E26"/>
    <mergeCell ref="F25:G25"/>
    <mergeCell ref="H25:I25"/>
    <mergeCell ref="I8:I11"/>
    <mergeCell ref="L8:L11"/>
    <mergeCell ref="M8:M11"/>
    <mergeCell ref="N8:N11"/>
    <mergeCell ref="A12:A15"/>
    <mergeCell ref="C12:C15"/>
    <mergeCell ref="D12:D15"/>
    <mergeCell ref="E12:E15"/>
    <mergeCell ref="H12:H15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BI50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F12" sqref="F12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1" width="12.25" style="56" customWidth="1"/>
    <col min="12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315" t="s">
        <v>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</row>
    <row r="2" spans="1:61" x14ac:dyDescent="0.3">
      <c r="A2" s="315" t="s">
        <v>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</row>
    <row r="3" spans="1:61" x14ac:dyDescent="0.3">
      <c r="A3" s="315" t="s">
        <v>2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</row>
    <row r="4" spans="1:61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</row>
    <row r="5" spans="1:61" ht="33.75" customHeight="1" x14ac:dyDescent="0.3">
      <c r="A5" s="190"/>
      <c r="B5" s="190"/>
      <c r="C5" s="190"/>
      <c r="D5" s="190"/>
      <c r="E5" s="190"/>
      <c r="F5" s="310">
        <v>243527</v>
      </c>
      <c r="G5" s="311"/>
      <c r="H5" s="310">
        <v>243558</v>
      </c>
      <c r="I5" s="311"/>
      <c r="J5" s="310">
        <v>243588</v>
      </c>
      <c r="K5" s="311"/>
      <c r="L5" s="310">
        <v>243619</v>
      </c>
      <c r="M5" s="311"/>
      <c r="N5" s="310">
        <v>243650</v>
      </c>
      <c r="O5" s="311"/>
      <c r="P5" s="310">
        <v>243678</v>
      </c>
      <c r="Q5" s="311"/>
      <c r="R5" s="310">
        <v>243709</v>
      </c>
      <c r="S5" s="311"/>
      <c r="T5" s="310">
        <v>243739</v>
      </c>
      <c r="U5" s="311"/>
      <c r="V5" s="310">
        <v>243770</v>
      </c>
      <c r="W5" s="311"/>
      <c r="X5" s="310">
        <v>243800</v>
      </c>
      <c r="Y5" s="311"/>
      <c r="Z5" s="310">
        <v>243831</v>
      </c>
      <c r="AA5" s="311"/>
      <c r="AB5" s="310">
        <v>243862</v>
      </c>
      <c r="AC5" s="311"/>
      <c r="AD5" s="312" t="s">
        <v>194</v>
      </c>
      <c r="AE5" s="313"/>
      <c r="AF5" s="314"/>
    </row>
    <row r="6" spans="1:61" ht="36" customHeight="1" x14ac:dyDescent="0.3">
      <c r="A6" s="311" t="s">
        <v>3</v>
      </c>
      <c r="B6" s="311" t="s">
        <v>4</v>
      </c>
      <c r="C6" s="319" t="s">
        <v>5</v>
      </c>
      <c r="D6" s="320"/>
      <c r="E6" s="321"/>
      <c r="F6" s="321" t="s">
        <v>6</v>
      </c>
      <c r="G6" s="316" t="s">
        <v>7</v>
      </c>
      <c r="H6" s="316" t="s">
        <v>6</v>
      </c>
      <c r="I6" s="316" t="s">
        <v>7</v>
      </c>
      <c r="J6" s="316" t="s">
        <v>6</v>
      </c>
      <c r="K6" s="319" t="s">
        <v>7</v>
      </c>
      <c r="L6" s="317" t="s">
        <v>6</v>
      </c>
      <c r="M6" s="317" t="s">
        <v>7</v>
      </c>
      <c r="N6" s="317" t="s">
        <v>6</v>
      </c>
      <c r="O6" s="317" t="s">
        <v>7</v>
      </c>
      <c r="P6" s="317" t="s">
        <v>6</v>
      </c>
      <c r="Q6" s="317" t="s">
        <v>7</v>
      </c>
      <c r="R6" s="317" t="s">
        <v>6</v>
      </c>
      <c r="S6" s="317" t="s">
        <v>7</v>
      </c>
      <c r="T6" s="317" t="s">
        <v>6</v>
      </c>
      <c r="U6" s="317" t="s">
        <v>7</v>
      </c>
      <c r="V6" s="317" t="s">
        <v>6</v>
      </c>
      <c r="W6" s="317" t="s">
        <v>7</v>
      </c>
      <c r="X6" s="317" t="s">
        <v>6</v>
      </c>
      <c r="Y6" s="317" t="s">
        <v>7</v>
      </c>
      <c r="Z6" s="317" t="s">
        <v>6</v>
      </c>
      <c r="AA6" s="317" t="s">
        <v>7</v>
      </c>
      <c r="AB6" s="317" t="s">
        <v>6</v>
      </c>
      <c r="AC6" s="317" t="s">
        <v>7</v>
      </c>
      <c r="AD6" s="316" t="s">
        <v>8</v>
      </c>
      <c r="AE6" s="316" t="s">
        <v>9</v>
      </c>
      <c r="AF6" s="322" t="s">
        <v>10</v>
      </c>
    </row>
    <row r="7" spans="1:61" s="5" customFormat="1" ht="54" customHeight="1" x14ac:dyDescent="0.2">
      <c r="A7" s="311"/>
      <c r="B7" s="311"/>
      <c r="C7" s="188" t="s">
        <v>11</v>
      </c>
      <c r="D7" s="189" t="s">
        <v>6</v>
      </c>
      <c r="E7" s="189" t="s">
        <v>7</v>
      </c>
      <c r="F7" s="321"/>
      <c r="G7" s="316"/>
      <c r="H7" s="316"/>
      <c r="I7" s="316"/>
      <c r="J7" s="316"/>
      <c r="K7" s="319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6"/>
      <c r="AE7" s="316"/>
      <c r="AF7" s="322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748622.42990654206</v>
      </c>
      <c r="AE10" s="16">
        <f>F10+H10+J10+L10+N10+P10+R10+T10+V10+X10+Z10+AB10</f>
        <v>748622.42990654206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109480962.61</v>
      </c>
      <c r="D39" s="20">
        <f t="shared" si="4"/>
        <v>109468962.61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767706.53990654205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11879467.209906543</v>
      </c>
      <c r="AE39" s="20">
        <f>SUM(AE9:AE33)</f>
        <v>11869747.609906543</v>
      </c>
      <c r="AF39" s="49">
        <f>AE39/AD39</f>
        <v>0.99918181515818372</v>
      </c>
    </row>
    <row r="40" spans="1:51" s="50" customFormat="1" x14ac:dyDescent="0.3">
      <c r="A40" s="190"/>
      <c r="B40" s="19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109468962.61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32840688.783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193</v>
      </c>
      <c r="C44" s="2"/>
      <c r="D44" s="59">
        <f>SUM(AE39)</f>
        <v>11869747.609906543</v>
      </c>
      <c r="E44" s="61"/>
      <c r="L44" s="20"/>
    </row>
    <row r="45" spans="1:51" x14ac:dyDescent="0.3">
      <c r="B45" s="50" t="s">
        <v>30</v>
      </c>
      <c r="D45" s="62">
        <f>SUM(D44/D41)</f>
        <v>0.10843025572640477</v>
      </c>
    </row>
    <row r="47" spans="1:51" s="56" customFormat="1" x14ac:dyDescent="0.3">
      <c r="A47" s="2"/>
      <c r="B47" s="2" t="s">
        <v>31</v>
      </c>
      <c r="C47" s="2"/>
      <c r="D47" s="60">
        <f>D44-D42</f>
        <v>-20970941.173093457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N20"/>
  <sheetViews>
    <sheetView zoomScale="60" zoomScaleNormal="60" workbookViewId="0">
      <selection activeCell="N8" sqref="N8:N19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23" t="s">
        <v>175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198" t="s">
        <v>32</v>
      </c>
    </row>
    <row r="3" spans="1:14" x14ac:dyDescent="0.35">
      <c r="A3" s="323" t="s">
        <v>2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</row>
    <row r="4" spans="1:14" x14ac:dyDescent="0.35">
      <c r="A4" s="323" t="s">
        <v>176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</row>
    <row r="5" spans="1:14" x14ac:dyDescent="0.35">
      <c r="A5" s="198"/>
      <c r="B5" s="198"/>
      <c r="C5" s="198"/>
      <c r="D5" s="198"/>
      <c r="E5" s="198"/>
      <c r="F5" s="198"/>
      <c r="G5" s="198"/>
      <c r="H5" s="198"/>
      <c r="I5" s="198"/>
      <c r="J5" s="198"/>
    </row>
    <row r="6" spans="1:14" ht="42" x14ac:dyDescent="0.35">
      <c r="A6" s="324" t="s">
        <v>33</v>
      </c>
      <c r="B6" s="324" t="s">
        <v>34</v>
      </c>
      <c r="C6" s="65" t="s">
        <v>35</v>
      </c>
      <c r="D6" s="66" t="s">
        <v>36</v>
      </c>
      <c r="E6" s="324" t="s">
        <v>37</v>
      </c>
      <c r="F6" s="324" t="s">
        <v>38</v>
      </c>
      <c r="G6" s="324"/>
      <c r="H6" s="326" t="s">
        <v>39</v>
      </c>
      <c r="I6" s="326"/>
      <c r="J6" s="327" t="s">
        <v>40</v>
      </c>
      <c r="K6" s="327" t="s">
        <v>41</v>
      </c>
      <c r="L6" s="328" t="s">
        <v>42</v>
      </c>
      <c r="M6" s="329" t="s">
        <v>43</v>
      </c>
      <c r="N6" s="330"/>
    </row>
    <row r="7" spans="1:14" ht="63" x14ac:dyDescent="0.35">
      <c r="A7" s="325"/>
      <c r="B7" s="325"/>
      <c r="C7" s="68" t="s">
        <v>44</v>
      </c>
      <c r="D7" s="69" t="s">
        <v>45</v>
      </c>
      <c r="E7" s="325"/>
      <c r="F7" s="197" t="s">
        <v>46</v>
      </c>
      <c r="G7" s="192" t="s">
        <v>47</v>
      </c>
      <c r="H7" s="71" t="s">
        <v>48</v>
      </c>
      <c r="I7" s="72" t="s">
        <v>49</v>
      </c>
      <c r="J7" s="325"/>
      <c r="K7" s="325"/>
      <c r="L7" s="328"/>
      <c r="M7" s="199" t="s">
        <v>50</v>
      </c>
      <c r="N7" s="74" t="s">
        <v>51</v>
      </c>
    </row>
    <row r="8" spans="1:14" ht="21" customHeight="1" x14ac:dyDescent="0.35">
      <c r="A8" s="331">
        <v>1</v>
      </c>
      <c r="B8" s="75" t="s">
        <v>177</v>
      </c>
      <c r="C8" s="335">
        <v>315000</v>
      </c>
      <c r="D8" s="335">
        <v>316425</v>
      </c>
      <c r="E8" s="338" t="s">
        <v>52</v>
      </c>
      <c r="F8" s="349" t="s">
        <v>178</v>
      </c>
      <c r="G8" s="352">
        <v>311559</v>
      </c>
      <c r="H8" s="349" t="s">
        <v>178</v>
      </c>
      <c r="I8" s="352">
        <v>311559</v>
      </c>
      <c r="J8" s="76"/>
      <c r="K8" s="77"/>
      <c r="L8" s="341" t="s">
        <v>192</v>
      </c>
      <c r="M8" s="344" t="s">
        <v>53</v>
      </c>
      <c r="N8" s="344"/>
    </row>
    <row r="9" spans="1:14" x14ac:dyDescent="0.35">
      <c r="A9" s="332"/>
      <c r="B9" s="78" t="s">
        <v>179</v>
      </c>
      <c r="C9" s="336"/>
      <c r="D9" s="336"/>
      <c r="E9" s="339"/>
      <c r="F9" s="350"/>
      <c r="G9" s="353"/>
      <c r="H9" s="350"/>
      <c r="I9" s="353"/>
      <c r="J9" s="196" t="s">
        <v>57</v>
      </c>
      <c r="K9" s="79" t="s">
        <v>180</v>
      </c>
      <c r="L9" s="342"/>
      <c r="M9" s="345"/>
      <c r="N9" s="345"/>
    </row>
    <row r="10" spans="1:14" x14ac:dyDescent="0.35">
      <c r="A10" s="333"/>
      <c r="B10" s="78" t="s">
        <v>181</v>
      </c>
      <c r="C10" s="336"/>
      <c r="D10" s="336"/>
      <c r="E10" s="339"/>
      <c r="F10" s="350"/>
      <c r="G10" s="353"/>
      <c r="H10" s="350"/>
      <c r="I10" s="353"/>
      <c r="J10" s="196" t="s">
        <v>55</v>
      </c>
      <c r="K10" s="80" t="s">
        <v>182</v>
      </c>
      <c r="L10" s="342"/>
      <c r="M10" s="345"/>
      <c r="N10" s="345"/>
    </row>
    <row r="11" spans="1:14" x14ac:dyDescent="0.35">
      <c r="A11" s="334"/>
      <c r="B11" s="81"/>
      <c r="C11" s="337"/>
      <c r="D11" s="337"/>
      <c r="E11" s="340"/>
      <c r="F11" s="351"/>
      <c r="G11" s="354"/>
      <c r="H11" s="351"/>
      <c r="I11" s="354"/>
      <c r="J11" s="82"/>
      <c r="K11" s="83"/>
      <c r="L11" s="343"/>
      <c r="M11" s="346"/>
      <c r="N11" s="346"/>
    </row>
    <row r="12" spans="1:14" ht="21.75" customHeight="1" x14ac:dyDescent="0.35">
      <c r="A12" s="331">
        <v>2</v>
      </c>
      <c r="B12" s="75" t="s">
        <v>177</v>
      </c>
      <c r="C12" s="335">
        <v>467200</v>
      </c>
      <c r="D12" s="335">
        <v>497190</v>
      </c>
      <c r="E12" s="338" t="s">
        <v>52</v>
      </c>
      <c r="F12" s="349" t="s">
        <v>76</v>
      </c>
      <c r="G12" s="352">
        <v>489467</v>
      </c>
      <c r="H12" s="349" t="s">
        <v>76</v>
      </c>
      <c r="I12" s="352">
        <v>489467</v>
      </c>
      <c r="J12" s="134"/>
      <c r="K12" s="80"/>
      <c r="L12" s="341" t="s">
        <v>192</v>
      </c>
      <c r="M12" s="344" t="s">
        <v>53</v>
      </c>
      <c r="N12" s="191"/>
    </row>
    <row r="13" spans="1:14" ht="21.75" customHeight="1" x14ac:dyDescent="0.35">
      <c r="A13" s="332"/>
      <c r="B13" s="78" t="s">
        <v>179</v>
      </c>
      <c r="C13" s="336"/>
      <c r="D13" s="336"/>
      <c r="E13" s="339"/>
      <c r="F13" s="350"/>
      <c r="G13" s="353"/>
      <c r="H13" s="350"/>
      <c r="I13" s="353"/>
      <c r="J13" s="196" t="s">
        <v>57</v>
      </c>
      <c r="K13" s="79" t="s">
        <v>183</v>
      </c>
      <c r="L13" s="342"/>
      <c r="M13" s="345"/>
      <c r="N13" s="191"/>
    </row>
    <row r="14" spans="1:14" ht="21.75" customHeight="1" x14ac:dyDescent="0.35">
      <c r="A14" s="332"/>
      <c r="B14" s="78" t="s">
        <v>184</v>
      </c>
      <c r="C14" s="336"/>
      <c r="D14" s="336"/>
      <c r="E14" s="339"/>
      <c r="F14" s="350"/>
      <c r="G14" s="353"/>
      <c r="H14" s="350"/>
      <c r="I14" s="353"/>
      <c r="J14" s="196" t="s">
        <v>55</v>
      </c>
      <c r="K14" s="80" t="s">
        <v>185</v>
      </c>
      <c r="L14" s="342"/>
      <c r="M14" s="345"/>
      <c r="N14" s="191"/>
    </row>
    <row r="15" spans="1:14" ht="21.75" customHeight="1" x14ac:dyDescent="0.35">
      <c r="A15" s="334"/>
      <c r="B15" s="148"/>
      <c r="C15" s="337"/>
      <c r="D15" s="337"/>
      <c r="E15" s="340"/>
      <c r="F15" s="351"/>
      <c r="G15" s="354"/>
      <c r="H15" s="351"/>
      <c r="I15" s="354"/>
      <c r="J15" s="134"/>
      <c r="K15" s="80"/>
      <c r="L15" s="343"/>
      <c r="M15" s="346"/>
      <c r="N15" s="191"/>
    </row>
    <row r="16" spans="1:14" ht="21" customHeight="1" x14ac:dyDescent="0.35">
      <c r="A16" s="331">
        <v>3</v>
      </c>
      <c r="B16" s="75" t="s">
        <v>186</v>
      </c>
      <c r="C16" s="335">
        <v>23364.49</v>
      </c>
      <c r="D16" s="335">
        <v>20420</v>
      </c>
      <c r="E16" s="338" t="s">
        <v>52</v>
      </c>
      <c r="F16" s="195" t="s">
        <v>125</v>
      </c>
      <c r="G16" s="192">
        <v>20420</v>
      </c>
      <c r="H16" s="349" t="s">
        <v>125</v>
      </c>
      <c r="I16" s="352">
        <v>20420</v>
      </c>
      <c r="J16" s="76"/>
      <c r="K16" s="77"/>
      <c r="L16" s="341" t="s">
        <v>158</v>
      </c>
      <c r="M16" s="344" t="s">
        <v>53</v>
      </c>
      <c r="N16" s="359"/>
    </row>
    <row r="17" spans="1:14" x14ac:dyDescent="0.35">
      <c r="A17" s="332"/>
      <c r="B17" s="78" t="s">
        <v>187</v>
      </c>
      <c r="C17" s="336"/>
      <c r="D17" s="336"/>
      <c r="E17" s="339"/>
      <c r="F17" s="367" t="s">
        <v>130</v>
      </c>
      <c r="G17" s="369">
        <v>22577</v>
      </c>
      <c r="H17" s="350"/>
      <c r="I17" s="353"/>
      <c r="J17" s="196" t="s">
        <v>54</v>
      </c>
      <c r="K17" s="79" t="s">
        <v>188</v>
      </c>
      <c r="L17" s="342"/>
      <c r="M17" s="345"/>
      <c r="N17" s="360"/>
    </row>
    <row r="18" spans="1:14" x14ac:dyDescent="0.35">
      <c r="A18" s="333"/>
      <c r="B18" s="78" t="s">
        <v>189</v>
      </c>
      <c r="C18" s="336"/>
      <c r="D18" s="336"/>
      <c r="E18" s="339"/>
      <c r="F18" s="367"/>
      <c r="G18" s="369"/>
      <c r="H18" s="350"/>
      <c r="I18" s="353"/>
      <c r="J18" s="196" t="s">
        <v>55</v>
      </c>
      <c r="K18" s="80" t="s">
        <v>190</v>
      </c>
      <c r="L18" s="342"/>
      <c r="M18" s="345"/>
      <c r="N18" s="360"/>
    </row>
    <row r="19" spans="1:14" x14ac:dyDescent="0.35">
      <c r="A19" s="334"/>
      <c r="B19" s="81"/>
      <c r="C19" s="337"/>
      <c r="D19" s="337"/>
      <c r="E19" s="340"/>
      <c r="F19" s="193" t="s">
        <v>127</v>
      </c>
      <c r="G19" s="194">
        <v>23272.5</v>
      </c>
      <c r="H19" s="351"/>
      <c r="I19" s="354"/>
      <c r="J19" s="82"/>
      <c r="K19" s="83"/>
      <c r="L19" s="343"/>
      <c r="M19" s="346"/>
      <c r="N19" s="361"/>
    </row>
    <row r="20" spans="1:14" ht="21.75" customHeight="1" x14ac:dyDescent="0.35">
      <c r="A20" s="85"/>
      <c r="B20" s="347" t="s">
        <v>191</v>
      </c>
      <c r="C20" s="347"/>
      <c r="D20" s="347"/>
      <c r="E20" s="347"/>
      <c r="F20" s="347"/>
      <c r="G20" s="347"/>
      <c r="H20" s="348"/>
      <c r="I20" s="86">
        <f>SUM(I8:I19)</f>
        <v>821446</v>
      </c>
      <c r="J20" s="87"/>
      <c r="K20" s="88"/>
      <c r="L20" s="89"/>
      <c r="M20" s="90"/>
      <c r="N20" s="91"/>
    </row>
  </sheetData>
  <mergeCells count="45">
    <mergeCell ref="N16:N19"/>
    <mergeCell ref="B20:H20"/>
    <mergeCell ref="N8:N11"/>
    <mergeCell ref="F8:F11"/>
    <mergeCell ref="G8:G11"/>
    <mergeCell ref="H12:H15"/>
    <mergeCell ref="I12:I15"/>
    <mergeCell ref="F17:F18"/>
    <mergeCell ref="G17:G18"/>
    <mergeCell ref="I16:I19"/>
    <mergeCell ref="M12:M15"/>
    <mergeCell ref="L12:L15"/>
    <mergeCell ref="C12:C15"/>
    <mergeCell ref="D12:D15"/>
    <mergeCell ref="E12:E15"/>
    <mergeCell ref="F12:F15"/>
    <mergeCell ref="L16:L19"/>
    <mergeCell ref="M16:M19"/>
    <mergeCell ref="A12:A15"/>
    <mergeCell ref="G12:G15"/>
    <mergeCell ref="A8:A11"/>
    <mergeCell ref="C8:C11"/>
    <mergeCell ref="D8:D11"/>
    <mergeCell ref="E8:E11"/>
    <mergeCell ref="A16:A19"/>
    <mergeCell ref="C16:C19"/>
    <mergeCell ref="D16:D19"/>
    <mergeCell ref="E16:E19"/>
    <mergeCell ref="H16:H19"/>
    <mergeCell ref="H8:H11"/>
    <mergeCell ref="I8:I11"/>
    <mergeCell ref="L8:L11"/>
    <mergeCell ref="M8:M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BI51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G46" sqref="G46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3" width="12.25" style="56" customWidth="1"/>
    <col min="14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315" t="s">
        <v>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</row>
    <row r="2" spans="1:61" x14ac:dyDescent="0.3">
      <c r="A2" s="315" t="s">
        <v>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</row>
    <row r="3" spans="1:61" x14ac:dyDescent="0.3">
      <c r="A3" s="315" t="s">
        <v>2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</row>
    <row r="4" spans="1:61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</row>
    <row r="5" spans="1:61" ht="33.75" customHeight="1" x14ac:dyDescent="0.3">
      <c r="A5" s="211"/>
      <c r="B5" s="211"/>
      <c r="C5" s="211"/>
      <c r="D5" s="211"/>
      <c r="E5" s="211"/>
      <c r="F5" s="310">
        <v>243527</v>
      </c>
      <c r="G5" s="311"/>
      <c r="H5" s="310">
        <v>243558</v>
      </c>
      <c r="I5" s="311"/>
      <c r="J5" s="310">
        <v>243588</v>
      </c>
      <c r="K5" s="311"/>
      <c r="L5" s="310">
        <v>243619</v>
      </c>
      <c r="M5" s="311"/>
      <c r="N5" s="310">
        <v>243650</v>
      </c>
      <c r="O5" s="311"/>
      <c r="P5" s="310">
        <v>243678</v>
      </c>
      <c r="Q5" s="311"/>
      <c r="R5" s="310">
        <v>243709</v>
      </c>
      <c r="S5" s="311"/>
      <c r="T5" s="310">
        <v>243739</v>
      </c>
      <c r="U5" s="311"/>
      <c r="V5" s="310">
        <v>243770</v>
      </c>
      <c r="W5" s="311"/>
      <c r="X5" s="310">
        <v>243800</v>
      </c>
      <c r="Y5" s="311"/>
      <c r="Z5" s="310">
        <v>243831</v>
      </c>
      <c r="AA5" s="311"/>
      <c r="AB5" s="310">
        <v>243862</v>
      </c>
      <c r="AC5" s="311"/>
      <c r="AD5" s="312" t="s">
        <v>220</v>
      </c>
      <c r="AE5" s="313"/>
      <c r="AF5" s="314"/>
    </row>
    <row r="6" spans="1:61" ht="36" customHeight="1" x14ac:dyDescent="0.3">
      <c r="A6" s="311" t="s">
        <v>3</v>
      </c>
      <c r="B6" s="311" t="s">
        <v>4</v>
      </c>
      <c r="C6" s="319" t="s">
        <v>5</v>
      </c>
      <c r="D6" s="320"/>
      <c r="E6" s="321"/>
      <c r="F6" s="321" t="s">
        <v>6</v>
      </c>
      <c r="G6" s="316" t="s">
        <v>7</v>
      </c>
      <c r="H6" s="316" t="s">
        <v>6</v>
      </c>
      <c r="I6" s="316" t="s">
        <v>7</v>
      </c>
      <c r="J6" s="316" t="s">
        <v>6</v>
      </c>
      <c r="K6" s="319" t="s">
        <v>7</v>
      </c>
      <c r="L6" s="317" t="s">
        <v>6</v>
      </c>
      <c r="M6" s="317" t="s">
        <v>7</v>
      </c>
      <c r="N6" s="317" t="s">
        <v>6</v>
      </c>
      <c r="O6" s="317" t="s">
        <v>7</v>
      </c>
      <c r="P6" s="317" t="s">
        <v>6</v>
      </c>
      <c r="Q6" s="317" t="s">
        <v>7</v>
      </c>
      <c r="R6" s="317" t="s">
        <v>6</v>
      </c>
      <c r="S6" s="317" t="s">
        <v>7</v>
      </c>
      <c r="T6" s="317" t="s">
        <v>6</v>
      </c>
      <c r="U6" s="317" t="s">
        <v>7</v>
      </c>
      <c r="V6" s="317" t="s">
        <v>6</v>
      </c>
      <c r="W6" s="317" t="s">
        <v>7</v>
      </c>
      <c r="X6" s="317" t="s">
        <v>6</v>
      </c>
      <c r="Y6" s="317" t="s">
        <v>7</v>
      </c>
      <c r="Z6" s="317" t="s">
        <v>6</v>
      </c>
      <c r="AA6" s="317" t="s">
        <v>7</v>
      </c>
      <c r="AB6" s="317" t="s">
        <v>6</v>
      </c>
      <c r="AC6" s="317" t="s">
        <v>7</v>
      </c>
      <c r="AD6" s="316" t="s">
        <v>8</v>
      </c>
      <c r="AE6" s="316" t="s">
        <v>9</v>
      </c>
      <c r="AF6" s="322" t="s">
        <v>10</v>
      </c>
    </row>
    <row r="7" spans="1:61" s="5" customFormat="1" ht="54" customHeight="1" x14ac:dyDescent="0.2">
      <c r="A7" s="311"/>
      <c r="B7" s="311"/>
      <c r="C7" s="209" t="s">
        <v>11</v>
      </c>
      <c r="D7" s="210" t="s">
        <v>6</v>
      </c>
      <c r="E7" s="210" t="s">
        <v>7</v>
      </c>
      <c r="F7" s="321"/>
      <c r="G7" s="316"/>
      <c r="H7" s="316"/>
      <c r="I7" s="316"/>
      <c r="J7" s="316"/>
      <c r="K7" s="319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6"/>
      <c r="AE7" s="316"/>
      <c r="AF7" s="322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9577634.5794392526</v>
      </c>
      <c r="AE10" s="16">
        <f>F10+H10+J10+L10+N10+P10+R10+T10+V10+X10+Z10+AB10</f>
        <v>9577634.5794392526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7" si="0">F11+H11+J11+L11+N11+P11+R11+T11+V11+X11+Z11+AB11</f>
        <v>1587538</v>
      </c>
      <c r="AF11" s="23">
        <f t="shared" ref="AF11:AF38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8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/>
      <c r="AE36" s="16"/>
      <c r="AF36" s="23"/>
    </row>
    <row r="37" spans="1:51" x14ac:dyDescent="0.3">
      <c r="A37" s="14"/>
      <c r="B37" s="19"/>
      <c r="C37" s="20"/>
      <c r="D37" s="17"/>
      <c r="E37" s="17"/>
      <c r="F37" s="21"/>
      <c r="G37" s="22"/>
      <c r="H37" s="22"/>
      <c r="I37" s="22"/>
      <c r="J37" s="16"/>
      <c r="K37" s="18"/>
      <c r="L37" s="16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>SUM(F37:AC37)</f>
        <v>0</v>
      </c>
      <c r="AE37" s="16">
        <f t="shared" si="0"/>
        <v>0</v>
      </c>
      <c r="AF37" s="23" t="e">
        <f>AE37/AD37</f>
        <v>#DIV/0!</v>
      </c>
    </row>
    <row r="38" spans="1:51" x14ac:dyDescent="0.3">
      <c r="A38" s="39"/>
      <c r="B38" s="40" t="s">
        <v>26</v>
      </c>
      <c r="C38" s="41"/>
      <c r="D38" s="42"/>
      <c r="E38" s="42"/>
      <c r="F38" s="43"/>
      <c r="G38" s="44"/>
      <c r="H38" s="44"/>
      <c r="I38" s="44"/>
      <c r="J38" s="42"/>
      <c r="K38" s="45"/>
      <c r="L38" s="42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2">
        <f t="shared" si="2"/>
        <v>0</v>
      </c>
      <c r="AE38" s="42">
        <f t="shared" ref="AE38" si="3">F38+H38+J38</f>
        <v>0</v>
      </c>
      <c r="AF38" s="46" t="e">
        <f t="shared" si="1"/>
        <v>#DIV/0!</v>
      </c>
    </row>
    <row r="39" spans="1:51" x14ac:dyDescent="0.3">
      <c r="A39" s="14"/>
      <c r="B39" s="15"/>
      <c r="C39" s="20"/>
      <c r="D39" s="16"/>
      <c r="E39" s="16"/>
      <c r="F39" s="47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/>
      <c r="AE39" s="16"/>
      <c r="AF39" s="23"/>
    </row>
    <row r="40" spans="1:51" s="50" customFormat="1" x14ac:dyDescent="0.3">
      <c r="A40" s="48"/>
      <c r="B40" s="48" t="s">
        <v>27</v>
      </c>
      <c r="C40" s="20">
        <f t="shared" ref="C40:AC40" si="4">SUM(C9:C38)</f>
        <v>109492962.61</v>
      </c>
      <c r="D40" s="20">
        <f t="shared" si="4"/>
        <v>109480962.61</v>
      </c>
      <c r="E40" s="20">
        <f t="shared" si="4"/>
        <v>12000</v>
      </c>
      <c r="F40" s="20">
        <f t="shared" si="4"/>
        <v>6316726.1500000004</v>
      </c>
      <c r="G40" s="20">
        <f t="shared" si="4"/>
        <v>9719.6</v>
      </c>
      <c r="H40" s="20">
        <f t="shared" si="4"/>
        <v>4850277.53</v>
      </c>
      <c r="I40" s="20">
        <f t="shared" si="4"/>
        <v>0</v>
      </c>
      <c r="J40" s="20">
        <f t="shared" si="4"/>
        <v>767706.53990654205</v>
      </c>
      <c r="K40" s="20">
        <f t="shared" si="4"/>
        <v>0</v>
      </c>
      <c r="L40" s="20">
        <f>SUM(L9:L38)</f>
        <v>9708320.5607476644</v>
      </c>
      <c r="M40" s="20">
        <f t="shared" si="4"/>
        <v>0</v>
      </c>
      <c r="N40" s="20">
        <f t="shared" si="4"/>
        <v>0</v>
      </c>
      <c r="O40" s="20">
        <f t="shared" si="4"/>
        <v>0</v>
      </c>
      <c r="P40" s="20">
        <f t="shared" si="4"/>
        <v>0</v>
      </c>
      <c r="Q40" s="20">
        <f t="shared" si="4"/>
        <v>0</v>
      </c>
      <c r="R40" s="20">
        <f t="shared" si="4"/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>SUM(AD9:AD33)</f>
        <v>21575787.770654205</v>
      </c>
      <c r="AE40" s="20">
        <f>SUM(AE9:AE33)</f>
        <v>21566068.170654207</v>
      </c>
      <c r="AF40" s="49">
        <f>AE40/AD40</f>
        <v>0.99954951355179633</v>
      </c>
    </row>
    <row r="41" spans="1:51" s="50" customFormat="1" x14ac:dyDescent="0.3">
      <c r="A41" s="211"/>
      <c r="B41" s="21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2"/>
    </row>
    <row r="42" spans="1:51" x14ac:dyDescent="0.3">
      <c r="A42" s="53"/>
      <c r="B42" s="2" t="s">
        <v>28</v>
      </c>
      <c r="C42" s="2"/>
      <c r="D42" s="54">
        <f>D40</f>
        <v>109480962.61</v>
      </c>
      <c r="E42" s="55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2"/>
      <c r="AE42" s="2"/>
    </row>
    <row r="43" spans="1:51" ht="19.5" thickBot="1" x14ac:dyDescent="0.35">
      <c r="B43" s="50" t="s">
        <v>29</v>
      </c>
      <c r="C43" s="2"/>
      <c r="D43" s="58">
        <f>SUM(D42*0.3)</f>
        <v>32844288.783</v>
      </c>
      <c r="E43" s="59"/>
      <c r="AD43" s="50"/>
      <c r="AE43" s="2"/>
    </row>
    <row r="44" spans="1:51" ht="19.5" thickTop="1" x14ac:dyDescent="0.3">
      <c r="C44" s="2"/>
      <c r="D44" s="2"/>
      <c r="E44" s="60"/>
      <c r="AD44" s="2"/>
      <c r="AE44" s="2"/>
      <c r="AF44" s="61"/>
    </row>
    <row r="45" spans="1:51" x14ac:dyDescent="0.3">
      <c r="B45" s="2" t="s">
        <v>221</v>
      </c>
      <c r="C45" s="2"/>
      <c r="D45" s="59">
        <f>SUM(AE40)</f>
        <v>21566068.170654207</v>
      </c>
      <c r="E45" s="61"/>
      <c r="L45" s="20"/>
    </row>
    <row r="46" spans="1:51" x14ac:dyDescent="0.3">
      <c r="B46" s="50" t="s">
        <v>30</v>
      </c>
      <c r="D46" s="62">
        <f>SUM(D45/D42)</f>
        <v>0.19698464149861578</v>
      </c>
    </row>
    <row r="48" spans="1:51" s="56" customFormat="1" x14ac:dyDescent="0.3">
      <c r="A48" s="2"/>
      <c r="B48" s="2" t="s">
        <v>31</v>
      </c>
      <c r="C48" s="2"/>
      <c r="D48" s="60">
        <f>D45-D43</f>
        <v>-11278220.612345792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51" spans="1:61" s="56" customFormat="1" x14ac:dyDescent="0.3">
      <c r="A51" s="2"/>
      <c r="B51" s="2"/>
      <c r="C51" s="125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N34"/>
  <sheetViews>
    <sheetView topLeftCell="A16" zoomScale="60" zoomScaleNormal="60" workbookViewId="0">
      <selection activeCell="H30" sqref="H30:H33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23" t="s">
        <v>202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223" t="s">
        <v>32</v>
      </c>
    </row>
    <row r="3" spans="1:14" x14ac:dyDescent="0.35">
      <c r="A3" s="323" t="s">
        <v>2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</row>
    <row r="4" spans="1:14" x14ac:dyDescent="0.35">
      <c r="A4" s="323" t="s">
        <v>203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</row>
    <row r="5" spans="1:14" x14ac:dyDescent="0.35">
      <c r="A5" s="223"/>
      <c r="B5" s="223"/>
      <c r="C5" s="223"/>
      <c r="D5" s="223"/>
      <c r="E5" s="223"/>
      <c r="F5" s="223"/>
      <c r="G5" s="223"/>
      <c r="H5" s="223"/>
      <c r="I5" s="223"/>
      <c r="J5" s="223"/>
    </row>
    <row r="6" spans="1:14" ht="42" x14ac:dyDescent="0.35">
      <c r="A6" s="386" t="s">
        <v>33</v>
      </c>
      <c r="B6" s="324" t="s">
        <v>34</v>
      </c>
      <c r="C6" s="65" t="s">
        <v>35</v>
      </c>
      <c r="D6" s="66" t="s">
        <v>36</v>
      </c>
      <c r="E6" s="324" t="s">
        <v>37</v>
      </c>
      <c r="F6" s="324" t="s">
        <v>38</v>
      </c>
      <c r="G6" s="324"/>
      <c r="H6" s="326" t="s">
        <v>39</v>
      </c>
      <c r="I6" s="326"/>
      <c r="J6" s="327" t="s">
        <v>40</v>
      </c>
      <c r="K6" s="327" t="s">
        <v>41</v>
      </c>
      <c r="L6" s="328" t="s">
        <v>42</v>
      </c>
      <c r="M6" s="329" t="s">
        <v>43</v>
      </c>
      <c r="N6" s="330"/>
    </row>
    <row r="7" spans="1:14" ht="63" x14ac:dyDescent="0.35">
      <c r="A7" s="374"/>
      <c r="B7" s="325"/>
      <c r="C7" s="68" t="s">
        <v>44</v>
      </c>
      <c r="D7" s="69" t="s">
        <v>45</v>
      </c>
      <c r="E7" s="325"/>
      <c r="F7" s="221" t="s">
        <v>46</v>
      </c>
      <c r="G7" s="212" t="s">
        <v>47</v>
      </c>
      <c r="H7" s="71" t="s">
        <v>48</v>
      </c>
      <c r="I7" s="72" t="s">
        <v>49</v>
      </c>
      <c r="J7" s="325"/>
      <c r="K7" s="325"/>
      <c r="L7" s="328"/>
      <c r="M7" s="224" t="s">
        <v>50</v>
      </c>
      <c r="N7" s="74" t="s">
        <v>51</v>
      </c>
    </row>
    <row r="8" spans="1:14" ht="21" customHeight="1" x14ac:dyDescent="0.35">
      <c r="A8" s="331">
        <v>1</v>
      </c>
      <c r="B8" s="75" t="s">
        <v>195</v>
      </c>
      <c r="C8" s="335">
        <v>12000</v>
      </c>
      <c r="D8" s="335">
        <v>12840</v>
      </c>
      <c r="E8" s="338" t="s">
        <v>52</v>
      </c>
      <c r="F8" s="349" t="s">
        <v>196</v>
      </c>
      <c r="G8" s="352">
        <v>12840</v>
      </c>
      <c r="H8" s="349" t="s">
        <v>196</v>
      </c>
      <c r="I8" s="352">
        <v>12840</v>
      </c>
      <c r="J8" s="76"/>
      <c r="K8" s="77"/>
      <c r="L8" s="341" t="s">
        <v>222</v>
      </c>
      <c r="M8" s="344" t="s">
        <v>53</v>
      </c>
      <c r="N8" s="344"/>
    </row>
    <row r="9" spans="1:14" x14ac:dyDescent="0.35">
      <c r="A9" s="332"/>
      <c r="B9" s="78" t="s">
        <v>197</v>
      </c>
      <c r="C9" s="336"/>
      <c r="D9" s="336"/>
      <c r="E9" s="339"/>
      <c r="F9" s="350"/>
      <c r="G9" s="353"/>
      <c r="H9" s="350"/>
      <c r="I9" s="353"/>
      <c r="J9" s="219" t="s">
        <v>54</v>
      </c>
      <c r="K9" s="79" t="s">
        <v>198</v>
      </c>
      <c r="L9" s="342"/>
      <c r="M9" s="345"/>
      <c r="N9" s="345"/>
    </row>
    <row r="10" spans="1:14" x14ac:dyDescent="0.35">
      <c r="A10" s="333"/>
      <c r="B10" s="78"/>
      <c r="C10" s="336"/>
      <c r="D10" s="336"/>
      <c r="E10" s="339"/>
      <c r="F10" s="213" t="s">
        <v>199</v>
      </c>
      <c r="G10" s="215">
        <v>13963.5</v>
      </c>
      <c r="H10" s="350"/>
      <c r="I10" s="353"/>
      <c r="J10" s="219" t="s">
        <v>55</v>
      </c>
      <c r="K10" s="80" t="s">
        <v>200</v>
      </c>
      <c r="L10" s="342"/>
      <c r="M10" s="345"/>
      <c r="N10" s="345"/>
    </row>
    <row r="11" spans="1:14" x14ac:dyDescent="0.35">
      <c r="A11" s="334"/>
      <c r="B11" s="81"/>
      <c r="C11" s="337"/>
      <c r="D11" s="337"/>
      <c r="E11" s="340"/>
      <c r="F11" s="214" t="s">
        <v>201</v>
      </c>
      <c r="G11" s="216">
        <v>17655</v>
      </c>
      <c r="H11" s="351"/>
      <c r="I11" s="354"/>
      <c r="J11" s="82"/>
      <c r="K11" s="83"/>
      <c r="L11" s="343"/>
      <c r="M11" s="346"/>
      <c r="N11" s="346"/>
    </row>
    <row r="12" spans="1:14" ht="21.75" customHeight="1" x14ac:dyDescent="0.35">
      <c r="A12" s="85"/>
      <c r="B12" s="347" t="s">
        <v>58</v>
      </c>
      <c r="C12" s="347"/>
      <c r="D12" s="347"/>
      <c r="E12" s="347"/>
      <c r="F12" s="347"/>
      <c r="G12" s="347"/>
      <c r="H12" s="348"/>
      <c r="I12" s="86">
        <f>SUM(I8:I11)</f>
        <v>12840</v>
      </c>
      <c r="J12" s="87"/>
      <c r="K12" s="88"/>
      <c r="L12" s="89"/>
      <c r="M12" s="90"/>
      <c r="N12" s="91"/>
    </row>
    <row r="18" spans="1:14" x14ac:dyDescent="0.35">
      <c r="A18" s="323" t="s">
        <v>217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223" t="s">
        <v>32</v>
      </c>
    </row>
    <row r="19" spans="1:14" x14ac:dyDescent="0.35">
      <c r="A19" s="323" t="s">
        <v>2</v>
      </c>
      <c r="B19" s="323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</row>
    <row r="20" spans="1:14" x14ac:dyDescent="0.35">
      <c r="A20" s="323" t="s">
        <v>203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</row>
    <row r="22" spans="1:14" ht="42" x14ac:dyDescent="0.35">
      <c r="A22" s="386" t="s">
        <v>33</v>
      </c>
      <c r="B22" s="324" t="s">
        <v>34</v>
      </c>
      <c r="C22" s="65" t="s">
        <v>35</v>
      </c>
      <c r="D22" s="66" t="s">
        <v>36</v>
      </c>
      <c r="E22" s="324" t="s">
        <v>37</v>
      </c>
      <c r="F22" s="324" t="s">
        <v>38</v>
      </c>
      <c r="G22" s="324"/>
      <c r="H22" s="326" t="s">
        <v>39</v>
      </c>
      <c r="I22" s="326"/>
      <c r="J22" s="327" t="s">
        <v>40</v>
      </c>
      <c r="K22" s="327" t="s">
        <v>41</v>
      </c>
      <c r="L22" s="328" t="s">
        <v>42</v>
      </c>
      <c r="M22" s="329" t="s">
        <v>43</v>
      </c>
      <c r="N22" s="330"/>
    </row>
    <row r="23" spans="1:14" ht="63" x14ac:dyDescent="0.35">
      <c r="A23" s="374"/>
      <c r="B23" s="325"/>
      <c r="C23" s="68" t="s">
        <v>44</v>
      </c>
      <c r="D23" s="92" t="s">
        <v>45</v>
      </c>
      <c r="E23" s="325"/>
      <c r="F23" s="221" t="s">
        <v>46</v>
      </c>
      <c r="G23" s="212" t="s">
        <v>47</v>
      </c>
      <c r="H23" s="71" t="s">
        <v>48</v>
      </c>
      <c r="I23" s="72" t="s">
        <v>49</v>
      </c>
      <c r="J23" s="325"/>
      <c r="K23" s="325"/>
      <c r="L23" s="328"/>
      <c r="M23" s="224" t="s">
        <v>50</v>
      </c>
      <c r="N23" s="74" t="s">
        <v>51</v>
      </c>
    </row>
    <row r="24" spans="1:14" x14ac:dyDescent="0.35">
      <c r="A24" s="331">
        <v>1</v>
      </c>
      <c r="B24" s="77" t="s">
        <v>204</v>
      </c>
      <c r="C24" s="363">
        <v>11214000</v>
      </c>
      <c r="D24" s="363">
        <v>11665818</v>
      </c>
      <c r="E24" s="383" t="s">
        <v>56</v>
      </c>
      <c r="F24" s="217" t="s">
        <v>205</v>
      </c>
      <c r="G24" s="212">
        <v>9449900</v>
      </c>
      <c r="H24" s="377" t="s">
        <v>205</v>
      </c>
      <c r="I24" s="352">
        <v>9447043</v>
      </c>
      <c r="J24" s="218"/>
      <c r="K24" s="218"/>
      <c r="L24" s="395" t="s">
        <v>192</v>
      </c>
      <c r="M24" s="344" t="s">
        <v>53</v>
      </c>
      <c r="N24" s="390"/>
    </row>
    <row r="25" spans="1:14" x14ac:dyDescent="0.35">
      <c r="A25" s="332"/>
      <c r="B25" s="80" t="s">
        <v>179</v>
      </c>
      <c r="C25" s="364"/>
      <c r="D25" s="364"/>
      <c r="E25" s="384"/>
      <c r="F25" s="213" t="s">
        <v>206</v>
      </c>
      <c r="G25" s="215">
        <v>9570000</v>
      </c>
      <c r="H25" s="387"/>
      <c r="I25" s="353"/>
      <c r="J25" s="219"/>
      <c r="K25" s="79"/>
      <c r="L25" s="396"/>
      <c r="M25" s="393"/>
      <c r="N25" s="391"/>
    </row>
    <row r="26" spans="1:14" x14ac:dyDescent="0.35">
      <c r="A26" s="332"/>
      <c r="B26" s="80" t="s">
        <v>207</v>
      </c>
      <c r="C26" s="364"/>
      <c r="D26" s="364"/>
      <c r="E26" s="384"/>
      <c r="F26" s="367" t="s">
        <v>208</v>
      </c>
      <c r="G26" s="369">
        <v>10188000</v>
      </c>
      <c r="H26" s="378"/>
      <c r="I26" s="353"/>
      <c r="J26" s="219" t="s">
        <v>54</v>
      </c>
      <c r="K26" s="79" t="s">
        <v>209</v>
      </c>
      <c r="L26" s="396"/>
      <c r="M26" s="393"/>
      <c r="N26" s="391"/>
    </row>
    <row r="27" spans="1:14" x14ac:dyDescent="0.35">
      <c r="A27" s="332"/>
      <c r="B27" s="80"/>
      <c r="C27" s="364"/>
      <c r="D27" s="364"/>
      <c r="E27" s="384"/>
      <c r="F27" s="367"/>
      <c r="G27" s="369"/>
      <c r="H27" s="378"/>
      <c r="I27" s="353"/>
      <c r="J27" s="219" t="s">
        <v>55</v>
      </c>
      <c r="K27" s="80" t="s">
        <v>210</v>
      </c>
      <c r="L27" s="396"/>
      <c r="M27" s="393"/>
      <c r="N27" s="391"/>
    </row>
    <row r="28" spans="1:14" x14ac:dyDescent="0.35">
      <c r="A28" s="332"/>
      <c r="B28" s="80"/>
      <c r="C28" s="364"/>
      <c r="D28" s="364"/>
      <c r="E28" s="384"/>
      <c r="F28" s="213" t="s">
        <v>211</v>
      </c>
      <c r="G28" s="215">
        <v>10256919</v>
      </c>
      <c r="H28" s="378"/>
      <c r="I28" s="353"/>
      <c r="J28" s="219"/>
      <c r="K28" s="80"/>
      <c r="L28" s="396"/>
      <c r="M28" s="393"/>
      <c r="N28" s="391"/>
    </row>
    <row r="29" spans="1:14" x14ac:dyDescent="0.35">
      <c r="A29" s="334"/>
      <c r="B29" s="83"/>
      <c r="C29" s="364"/>
      <c r="D29" s="364"/>
      <c r="E29" s="385"/>
      <c r="F29" s="214" t="s">
        <v>76</v>
      </c>
      <c r="G29" s="216">
        <v>11638000</v>
      </c>
      <c r="H29" s="379"/>
      <c r="I29" s="354"/>
      <c r="J29" s="220"/>
      <c r="K29" s="220"/>
      <c r="L29" s="397"/>
      <c r="M29" s="394"/>
      <c r="N29" s="392"/>
    </row>
    <row r="30" spans="1:14" x14ac:dyDescent="0.35">
      <c r="A30" s="332">
        <v>2</v>
      </c>
      <c r="B30" s="186" t="s">
        <v>212</v>
      </c>
      <c r="C30" s="363">
        <v>934500</v>
      </c>
      <c r="D30" s="363">
        <v>997718</v>
      </c>
      <c r="E30" s="338" t="s">
        <v>56</v>
      </c>
      <c r="F30" s="350" t="s">
        <v>208</v>
      </c>
      <c r="G30" s="353">
        <v>928800</v>
      </c>
      <c r="H30" s="350" t="s">
        <v>208</v>
      </c>
      <c r="I30" s="353">
        <v>928020</v>
      </c>
      <c r="J30" s="187"/>
      <c r="K30" s="187"/>
      <c r="L30" s="341" t="s">
        <v>218</v>
      </c>
      <c r="M30" s="344" t="s">
        <v>53</v>
      </c>
      <c r="N30" s="344"/>
    </row>
    <row r="31" spans="1:14" x14ac:dyDescent="0.35">
      <c r="A31" s="332"/>
      <c r="B31" s="78" t="s">
        <v>213</v>
      </c>
      <c r="C31" s="364"/>
      <c r="D31" s="364"/>
      <c r="E31" s="339"/>
      <c r="F31" s="350"/>
      <c r="G31" s="353"/>
      <c r="H31" s="350"/>
      <c r="I31" s="353"/>
      <c r="J31" s="219" t="s">
        <v>57</v>
      </c>
      <c r="K31" s="79" t="s">
        <v>214</v>
      </c>
      <c r="L31" s="342"/>
      <c r="M31" s="345"/>
      <c r="N31" s="345"/>
    </row>
    <row r="32" spans="1:14" x14ac:dyDescent="0.35">
      <c r="A32" s="332"/>
      <c r="B32" s="78" t="s">
        <v>215</v>
      </c>
      <c r="C32" s="364"/>
      <c r="D32" s="364"/>
      <c r="E32" s="339"/>
      <c r="F32" s="350"/>
      <c r="G32" s="353"/>
      <c r="H32" s="350"/>
      <c r="I32" s="353"/>
      <c r="J32" s="219" t="s">
        <v>55</v>
      </c>
      <c r="K32" s="80" t="s">
        <v>210</v>
      </c>
      <c r="L32" s="342"/>
      <c r="M32" s="345"/>
      <c r="N32" s="345"/>
    </row>
    <row r="33" spans="1:14" x14ac:dyDescent="0.35">
      <c r="A33" s="334"/>
      <c r="B33" s="83" t="s">
        <v>216</v>
      </c>
      <c r="C33" s="364"/>
      <c r="D33" s="364"/>
      <c r="E33" s="340"/>
      <c r="F33" s="351"/>
      <c r="G33" s="354"/>
      <c r="H33" s="351"/>
      <c r="I33" s="354"/>
      <c r="J33" s="222"/>
      <c r="K33" s="95"/>
      <c r="L33" s="343"/>
      <c r="M33" s="346"/>
      <c r="N33" s="346"/>
    </row>
    <row r="34" spans="1:14" ht="21" customHeight="1" x14ac:dyDescent="0.35">
      <c r="A34" s="85"/>
      <c r="B34" s="388" t="s">
        <v>138</v>
      </c>
      <c r="C34" s="388"/>
      <c r="D34" s="388"/>
      <c r="E34" s="388"/>
      <c r="F34" s="388"/>
      <c r="G34" s="388"/>
      <c r="H34" s="389"/>
      <c r="I34" s="86">
        <f>SUM(I24:I33)</f>
        <v>10375063</v>
      </c>
      <c r="J34" s="96"/>
      <c r="K34" s="97"/>
      <c r="L34" s="89"/>
      <c r="M34" s="90"/>
      <c r="N34" s="91"/>
    </row>
  </sheetData>
  <mergeCells count="59">
    <mergeCell ref="N30:N33"/>
    <mergeCell ref="N24:N29"/>
    <mergeCell ref="M24:M29"/>
    <mergeCell ref="L24:L29"/>
    <mergeCell ref="H30:H33"/>
    <mergeCell ref="I30:I33"/>
    <mergeCell ref="B34:H34"/>
    <mergeCell ref="A18:M18"/>
    <mergeCell ref="A19:M19"/>
    <mergeCell ref="A20:M20"/>
    <mergeCell ref="L22:L23"/>
    <mergeCell ref="M22:N22"/>
    <mergeCell ref="L30:L33"/>
    <mergeCell ref="M30:M33"/>
    <mergeCell ref="A30:A33"/>
    <mergeCell ref="C30:C33"/>
    <mergeCell ref="D30:D33"/>
    <mergeCell ref="E30:E33"/>
    <mergeCell ref="F30:F33"/>
    <mergeCell ref="G30:G33"/>
    <mergeCell ref="A24:A29"/>
    <mergeCell ref="C24:C29"/>
    <mergeCell ref="D24:D29"/>
    <mergeCell ref="E24:E29"/>
    <mergeCell ref="H24:H29"/>
    <mergeCell ref="I24:I29"/>
    <mergeCell ref="F26:F27"/>
    <mergeCell ref="G26:G27"/>
    <mergeCell ref="A22:A23"/>
    <mergeCell ref="B22:B23"/>
    <mergeCell ref="E22:E23"/>
    <mergeCell ref="F22:G22"/>
    <mergeCell ref="H22:I22"/>
    <mergeCell ref="J22:J23"/>
    <mergeCell ref="B12:H12"/>
    <mergeCell ref="F8:F9"/>
    <mergeCell ref="G8:G9"/>
    <mergeCell ref="K22:K23"/>
    <mergeCell ref="I8:I11"/>
    <mergeCell ref="L8:L11"/>
    <mergeCell ref="M8:M11"/>
    <mergeCell ref="N8:N11"/>
    <mergeCell ref="L6:L7"/>
    <mergeCell ref="M6:N6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BI54"/>
  <sheetViews>
    <sheetView topLeftCell="C4" zoomScale="90" zoomScaleNormal="90" zoomScaleSheetLayoutView="100" workbookViewId="0">
      <pane ySplit="4" topLeftCell="A8" activePane="bottomLeft" state="frozen"/>
      <selection activeCell="R4" sqref="R4"/>
      <selection pane="bottomLeft" activeCell="AK11" sqref="AK1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315" t="s">
        <v>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</row>
    <row r="2" spans="1:61" x14ac:dyDescent="0.3">
      <c r="A2" s="315" t="s">
        <v>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</row>
    <row r="3" spans="1:61" x14ac:dyDescent="0.3">
      <c r="A3" s="315" t="s">
        <v>2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</row>
    <row r="4" spans="1:61" x14ac:dyDescent="0.3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</row>
    <row r="5" spans="1:61" ht="33.75" customHeight="1" x14ac:dyDescent="0.3">
      <c r="A5" s="239"/>
      <c r="B5" s="239"/>
      <c r="C5" s="239"/>
      <c r="D5" s="239"/>
      <c r="E5" s="239"/>
      <c r="F5" s="310">
        <v>243527</v>
      </c>
      <c r="G5" s="311"/>
      <c r="H5" s="310">
        <v>243558</v>
      </c>
      <c r="I5" s="311"/>
      <c r="J5" s="310">
        <v>243588</v>
      </c>
      <c r="K5" s="311"/>
      <c r="L5" s="310">
        <v>243619</v>
      </c>
      <c r="M5" s="311"/>
      <c r="N5" s="310">
        <v>243650</v>
      </c>
      <c r="O5" s="311"/>
      <c r="P5" s="310">
        <v>243678</v>
      </c>
      <c r="Q5" s="311"/>
      <c r="R5" s="310">
        <v>243709</v>
      </c>
      <c r="S5" s="311"/>
      <c r="T5" s="310">
        <v>243739</v>
      </c>
      <c r="U5" s="311"/>
      <c r="V5" s="310">
        <v>243770</v>
      </c>
      <c r="W5" s="311"/>
      <c r="X5" s="310">
        <v>243800</v>
      </c>
      <c r="Y5" s="311"/>
      <c r="Z5" s="310">
        <v>243831</v>
      </c>
      <c r="AA5" s="311"/>
      <c r="AB5" s="310">
        <v>243862</v>
      </c>
      <c r="AC5" s="311"/>
      <c r="AD5" s="312" t="s">
        <v>256</v>
      </c>
      <c r="AE5" s="313"/>
      <c r="AF5" s="314"/>
    </row>
    <row r="6" spans="1:61" ht="36" customHeight="1" x14ac:dyDescent="0.3">
      <c r="A6" s="311" t="s">
        <v>3</v>
      </c>
      <c r="B6" s="311" t="s">
        <v>4</v>
      </c>
      <c r="C6" s="319" t="s">
        <v>5</v>
      </c>
      <c r="D6" s="320"/>
      <c r="E6" s="321"/>
      <c r="F6" s="321" t="s">
        <v>6</v>
      </c>
      <c r="G6" s="316" t="s">
        <v>7</v>
      </c>
      <c r="H6" s="316" t="s">
        <v>6</v>
      </c>
      <c r="I6" s="316" t="s">
        <v>7</v>
      </c>
      <c r="J6" s="316" t="s">
        <v>6</v>
      </c>
      <c r="K6" s="319" t="s">
        <v>7</v>
      </c>
      <c r="L6" s="317" t="s">
        <v>6</v>
      </c>
      <c r="M6" s="317" t="s">
        <v>7</v>
      </c>
      <c r="N6" s="317" t="s">
        <v>6</v>
      </c>
      <c r="O6" s="317" t="s">
        <v>7</v>
      </c>
      <c r="P6" s="317" t="s">
        <v>6</v>
      </c>
      <c r="Q6" s="317" t="s">
        <v>7</v>
      </c>
      <c r="R6" s="317" t="s">
        <v>6</v>
      </c>
      <c r="S6" s="317" t="s">
        <v>7</v>
      </c>
      <c r="T6" s="317" t="s">
        <v>6</v>
      </c>
      <c r="U6" s="317" t="s">
        <v>7</v>
      </c>
      <c r="V6" s="317" t="s">
        <v>6</v>
      </c>
      <c r="W6" s="317" t="s">
        <v>7</v>
      </c>
      <c r="X6" s="317" t="s">
        <v>6</v>
      </c>
      <c r="Y6" s="317" t="s">
        <v>7</v>
      </c>
      <c r="Z6" s="317" t="s">
        <v>6</v>
      </c>
      <c r="AA6" s="317" t="s">
        <v>7</v>
      </c>
      <c r="AB6" s="317" t="s">
        <v>6</v>
      </c>
      <c r="AC6" s="317" t="s">
        <v>7</v>
      </c>
      <c r="AD6" s="316" t="s">
        <v>8</v>
      </c>
      <c r="AE6" s="316" t="s">
        <v>9</v>
      </c>
      <c r="AF6" s="322" t="s">
        <v>10</v>
      </c>
    </row>
    <row r="7" spans="1:61" s="5" customFormat="1" ht="54" customHeight="1" x14ac:dyDescent="0.2">
      <c r="A7" s="311"/>
      <c r="B7" s="311"/>
      <c r="C7" s="237" t="s">
        <v>11</v>
      </c>
      <c r="D7" s="238" t="s">
        <v>6</v>
      </c>
      <c r="E7" s="238" t="s">
        <v>7</v>
      </c>
      <c r="F7" s="321"/>
      <c r="G7" s="316"/>
      <c r="H7" s="316"/>
      <c r="I7" s="316"/>
      <c r="J7" s="316"/>
      <c r="K7" s="319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6"/>
      <c r="AE7" s="316"/>
      <c r="AF7" s="322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11271420.560747664</v>
      </c>
      <c r="AE10" s="16">
        <f>F10+H10+J10+L10+N10+P10+R10+T10+V10+X10+Z10+AB10</f>
        <v>11271420.560747664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206">
        <f>417759-(417759*7/107)</f>
        <v>390428.97196261684</v>
      </c>
      <c r="AL10" s="206">
        <f>1394592-(1394592*7/107)</f>
        <v>1303357.0093457943</v>
      </c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0" si="0">F11+H11+J11+L11+N11+P11+R11+T11+V11+X11+Z11+AB11</f>
        <v>1587538</v>
      </c>
      <c r="AF11" s="23">
        <f t="shared" ref="AF11:AF41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1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/>
      <c r="B39" s="19"/>
      <c r="C39" s="20"/>
      <c r="D39" s="17"/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0</v>
      </c>
      <c r="AE39" s="16">
        <f t="shared" si="0"/>
        <v>0</v>
      </c>
      <c r="AF39" s="23" t="e">
        <f t="shared" si="1"/>
        <v>#DIV/0!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>AE40/AD40</f>
        <v>#DIV/0!</v>
      </c>
    </row>
    <row r="41" spans="1:36" x14ac:dyDescent="0.3">
      <c r="A41" s="39"/>
      <c r="B41" s="40" t="s">
        <v>26</v>
      </c>
      <c r="C41" s="41"/>
      <c r="D41" s="42"/>
      <c r="E41" s="42"/>
      <c r="F41" s="43"/>
      <c r="G41" s="44"/>
      <c r="H41" s="44"/>
      <c r="I41" s="44"/>
      <c r="J41" s="42"/>
      <c r="K41" s="45"/>
      <c r="L41" s="42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2">
        <f t="shared" si="2"/>
        <v>0</v>
      </c>
      <c r="AE41" s="42">
        <f t="shared" ref="AE41" si="3">F41+H41+J41</f>
        <v>0</v>
      </c>
      <c r="AF41" s="46" t="e">
        <f t="shared" si="1"/>
        <v>#DIV/0!</v>
      </c>
    </row>
    <row r="42" spans="1:36" x14ac:dyDescent="0.3">
      <c r="A42" s="14"/>
      <c r="B42" s="15"/>
      <c r="C42" s="20"/>
      <c r="D42" s="16"/>
      <c r="E42" s="16"/>
      <c r="F42" s="47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6"/>
      <c r="AE42" s="16"/>
      <c r="AF42" s="23"/>
    </row>
    <row r="43" spans="1:36" s="50" customFormat="1" x14ac:dyDescent="0.3">
      <c r="A43" s="48"/>
      <c r="B43" s="48" t="s">
        <v>27</v>
      </c>
      <c r="C43" s="20">
        <f t="shared" ref="C43:AC43" si="4">SUM(C9:C41)</f>
        <v>109552962.61</v>
      </c>
      <c r="D43" s="20">
        <f t="shared" si="4"/>
        <v>109540962.61</v>
      </c>
      <c r="E43" s="20">
        <f t="shared" si="4"/>
        <v>12000</v>
      </c>
      <c r="F43" s="20">
        <f t="shared" si="4"/>
        <v>6316726.1500000004</v>
      </c>
      <c r="G43" s="20">
        <f t="shared" si="4"/>
        <v>9719.6</v>
      </c>
      <c r="H43" s="20">
        <f t="shared" si="4"/>
        <v>4850277.53</v>
      </c>
      <c r="I43" s="20">
        <f t="shared" si="4"/>
        <v>0</v>
      </c>
      <c r="J43" s="20">
        <f t="shared" si="4"/>
        <v>767706.53990654205</v>
      </c>
      <c r="K43" s="20">
        <f t="shared" si="4"/>
        <v>0</v>
      </c>
      <c r="L43" s="20">
        <f>SUM(L9:L41)</f>
        <v>9708320.5607476644</v>
      </c>
      <c r="M43" s="20">
        <f t="shared" si="4"/>
        <v>0</v>
      </c>
      <c r="N43" s="20">
        <f t="shared" si="4"/>
        <v>2250600.9313084111</v>
      </c>
      <c r="O43" s="20">
        <f t="shared" si="4"/>
        <v>0</v>
      </c>
      <c r="P43" s="20">
        <f t="shared" si="4"/>
        <v>0</v>
      </c>
      <c r="Q43" s="20">
        <f t="shared" si="4"/>
        <v>0</v>
      </c>
      <c r="R43" s="20">
        <f t="shared" si="4"/>
        <v>0</v>
      </c>
      <c r="S43" s="20">
        <f t="shared" si="4"/>
        <v>0</v>
      </c>
      <c r="T43" s="20">
        <f t="shared" si="4"/>
        <v>0</v>
      </c>
      <c r="U43" s="20">
        <f t="shared" si="4"/>
        <v>0</v>
      </c>
      <c r="V43" s="20">
        <f t="shared" si="4"/>
        <v>0</v>
      </c>
      <c r="W43" s="20">
        <f t="shared" si="4"/>
        <v>0</v>
      </c>
      <c r="X43" s="20">
        <f t="shared" si="4"/>
        <v>0</v>
      </c>
      <c r="Y43" s="20">
        <f t="shared" si="4"/>
        <v>0</v>
      </c>
      <c r="Z43" s="20">
        <f t="shared" si="4"/>
        <v>0</v>
      </c>
      <c r="AA43" s="20">
        <f t="shared" si="4"/>
        <v>0</v>
      </c>
      <c r="AB43" s="20">
        <f t="shared" si="4"/>
        <v>0</v>
      </c>
      <c r="AC43" s="20">
        <f t="shared" si="4"/>
        <v>0</v>
      </c>
      <c r="AD43" s="20">
        <f>SUM(AD9:AD33)</f>
        <v>23766388.70196262</v>
      </c>
      <c r="AE43" s="20">
        <f>SUM(AE9:AE33)</f>
        <v>23756669.101962619</v>
      </c>
      <c r="AF43" s="49">
        <f>AE43/AD43</f>
        <v>0.99959103589014353</v>
      </c>
    </row>
    <row r="44" spans="1:36" s="50" customFormat="1" x14ac:dyDescent="0.3">
      <c r="A44" s="239"/>
      <c r="B44" s="239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</row>
    <row r="45" spans="1:36" x14ac:dyDescent="0.3">
      <c r="A45" s="53"/>
      <c r="B45" s="2" t="s">
        <v>28</v>
      </c>
      <c r="C45" s="2"/>
      <c r="D45" s="54">
        <f>D43</f>
        <v>109540962.61</v>
      </c>
      <c r="E45" s="55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2"/>
      <c r="AE45" s="2"/>
    </row>
    <row r="46" spans="1:36" ht="19.5" thickBot="1" x14ac:dyDescent="0.35">
      <c r="B46" s="50" t="s">
        <v>29</v>
      </c>
      <c r="C46" s="2"/>
      <c r="D46" s="58">
        <f>SUM(D45*0.3)</f>
        <v>32862288.783</v>
      </c>
      <c r="E46" s="59"/>
      <c r="AD46" s="50"/>
      <c r="AE46" s="2"/>
    </row>
    <row r="47" spans="1:36" ht="19.5" thickTop="1" x14ac:dyDescent="0.3">
      <c r="C47" s="2"/>
      <c r="D47" s="2"/>
      <c r="E47" s="60"/>
      <c r="AD47" s="2"/>
      <c r="AE47" s="2"/>
      <c r="AF47" s="61"/>
    </row>
    <row r="48" spans="1:36" x14ac:dyDescent="0.3">
      <c r="B48" s="2" t="s">
        <v>221</v>
      </c>
      <c r="C48" s="2"/>
      <c r="D48" s="59">
        <f>SUM(AE43)</f>
        <v>23756669.101962619</v>
      </c>
      <c r="E48" s="61"/>
      <c r="L48" s="20"/>
    </row>
    <row r="49" spans="1:61" x14ac:dyDescent="0.3">
      <c r="B49" s="50" t="s">
        <v>30</v>
      </c>
      <c r="D49" s="62">
        <f>SUM(D48/D45)</f>
        <v>0.21687475201896639</v>
      </c>
    </row>
    <row r="51" spans="1:61" s="56" customFormat="1" x14ac:dyDescent="0.3">
      <c r="A51" s="2"/>
      <c r="B51" s="2" t="s">
        <v>31</v>
      </c>
      <c r="C51" s="2"/>
      <c r="D51" s="60">
        <f>D48-D46</f>
        <v>-9105619.6810373813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4" spans="1:61" s="56" customFormat="1" x14ac:dyDescent="0.3">
      <c r="A54" s="2"/>
      <c r="B54" s="2"/>
      <c r="C54" s="125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17</vt:i4>
      </vt:variant>
    </vt:vector>
  </HeadingPairs>
  <TitlesOfParts>
    <vt:vector size="30" baseType="lpstr">
      <vt:lpstr>smes ต.ค. 66</vt:lpstr>
      <vt:lpstr>แบบ สขร. ต.ค. 66 </vt:lpstr>
      <vt:lpstr>smes พ.ย. 66</vt:lpstr>
      <vt:lpstr>แบบ สขร. พ.ย. 66</vt:lpstr>
      <vt:lpstr>smes ธ.ค. 66</vt:lpstr>
      <vt:lpstr>แบบ สขร. ธ.ค. 66</vt:lpstr>
      <vt:lpstr>smes ม.ค. 67</vt:lpstr>
      <vt:lpstr>แบบ สขร. ม.ค. 67</vt:lpstr>
      <vt:lpstr>smes ก.พ. 67</vt:lpstr>
      <vt:lpstr>แบบ สขร. ก.พ. 67 </vt:lpstr>
      <vt:lpstr>รวมทุกเดือน</vt:lpstr>
      <vt:lpstr>smes มี.ค. 67 </vt:lpstr>
      <vt:lpstr>แบบ สขร. มี.ค. 67 </vt:lpstr>
      <vt:lpstr>'smes ก.พ. 67'!Print_Area</vt:lpstr>
      <vt:lpstr>'smes ต.ค. 66'!Print_Area</vt:lpstr>
      <vt:lpstr>'smes ธ.ค. 66'!Print_Area</vt:lpstr>
      <vt:lpstr>'smes พ.ย. 66'!Print_Area</vt:lpstr>
      <vt:lpstr>'smes ม.ค. 67'!Print_Area</vt:lpstr>
      <vt:lpstr>'smes มี.ค. 67 '!Print_Area</vt:lpstr>
      <vt:lpstr>'แบบ สขร. ก.พ. 67 '!Print_Area</vt:lpstr>
      <vt:lpstr>'แบบ สขร. ธ.ค. 66'!Print_Area</vt:lpstr>
      <vt:lpstr>'แบบ สขร. ม.ค. 67'!Print_Area</vt:lpstr>
      <vt:lpstr>'แบบ สขร. มี.ค. 67 '!Print_Area</vt:lpstr>
      <vt:lpstr>รวมทุกเดือน!Print_Area</vt:lpstr>
      <vt:lpstr>'smes ก.พ. 67'!Print_Titles</vt:lpstr>
      <vt:lpstr>'smes ต.ค. 66'!Print_Titles</vt:lpstr>
      <vt:lpstr>'smes ธ.ค. 66'!Print_Titles</vt:lpstr>
      <vt:lpstr>'smes พ.ย. 66'!Print_Titles</vt:lpstr>
      <vt:lpstr>'smes ม.ค. 67'!Print_Titles</vt:lpstr>
      <vt:lpstr>'smes มี.ค. 67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2024-04-02T02:55:50Z</cp:lastPrinted>
  <dcterms:created xsi:type="dcterms:W3CDTF">2023-11-01T08:56:18Z</dcterms:created>
  <dcterms:modified xsi:type="dcterms:W3CDTF">2024-06-11T08:05:12Z</dcterms:modified>
</cp:coreProperties>
</file>